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workbookProtection lockStructure="1"/>
  <bookViews>
    <workbookView xWindow="0" yWindow="600" windowWidth="24240" windowHeight="13320" tabRatio="886" firstSheet="1" activeTab="1"/>
  </bookViews>
  <sheets>
    <sheet name="To Do" sheetId="36" state="hidden" r:id="rId1"/>
    <sheet name="Instructions-FAQ" sheetId="40" r:id="rId2"/>
    <sheet name="Input_Sheet" sheetId="1" r:id="rId3"/>
    <sheet name="Disciplines" sheetId="3" state="hidden" r:id="rId4"/>
    <sheet name="Experience_Log" sheetId="6" r:id="rId5"/>
    <sheet name="XPLogSupport" sheetId="10" state="hidden" r:id="rId6"/>
    <sheet name="Notes" sheetId="29" r:id="rId7"/>
    <sheet name="CopyPaste" sheetId="43" r:id="rId8"/>
    <sheet name="CopyPasteSupport" sheetId="42" state="hidden" r:id="rId9"/>
    <sheet name="Print" sheetId="37" r:id="rId10"/>
    <sheet name="StatusSupport" sheetId="14" state="hidden" r:id="rId11"/>
    <sheet name="Print - 2 page" sheetId="32" state="hidden" r:id="rId12"/>
    <sheet name="Merits_Flaws" sheetId="7" state="hidden" r:id="rId13"/>
    <sheet name="Lookup" sheetId="33" state="hidden" r:id="rId14"/>
    <sheet name="Clans" sheetId="4" state="hidden" r:id="rId15"/>
    <sheet name="Techniques" sheetId="24" state="hidden" r:id="rId16"/>
    <sheet name="Equipment" sheetId="35" state="hidden" r:id="rId17"/>
    <sheet name="Rituals" sheetId="34" state="hidden" r:id="rId18"/>
  </sheets>
  <externalReferences>
    <externalReference r:id="rId19"/>
    <externalReference r:id="rId20"/>
  </externalReferences>
  <definedNames>
    <definedName name="_xlnm._FilterDatabase" localSheetId="3" hidden="1">Disciplines!$A$23:$C$238</definedName>
    <definedName name="_xlnm._FilterDatabase" localSheetId="15" hidden="1">Techniques!$A$1:$K$1</definedName>
    <definedName name="Background_CP" localSheetId="8">[1]Input_Sheet!$AF$24:$AF$39</definedName>
    <definedName name="Background_CP">Input_Sheet!$AF$24:$AF$39</definedName>
    <definedName name="Background_CP_List" localSheetId="8">[1]Lookup!$A$17:$A$19</definedName>
    <definedName name="Background_CP_List">Lookup!$A$17:$A$19</definedName>
    <definedName name="Backgrounds" localSheetId="8">[1]Input_Sheet!$Y$24:$AJ$40</definedName>
    <definedName name="Backgrounds">Input_Sheet!$Y$24:$AJ$40</definedName>
    <definedName name="BloodPool" localSheetId="8">[1]Lookup!$C$3:$D$13</definedName>
    <definedName name="BloodPool">Lookup!$C$3:$D$15</definedName>
    <definedName name="Clan" localSheetId="8">[1]Input_Sheet!$G$7</definedName>
    <definedName name="Clan">Input_Sheet!$G$7</definedName>
    <definedName name="Diablerie_Gen_Gain" localSheetId="8">[1]Input_Sheet!$AA$152:$AC$156</definedName>
    <definedName name="Diablerie_Gen_Gain">Input_Sheet!$AA$152:$AC$156</definedName>
    <definedName name="Discipline_CP" localSheetId="8">[1]Input_Sheet!$L$81:$L$83</definedName>
    <definedName name="Discipline_CP">Input_Sheet!$L$81:$L$83</definedName>
    <definedName name="Discipline_CP_List" localSheetId="8">[1]Lookup!$A$21:$A$22</definedName>
    <definedName name="Discipline_CP_List">Lookup!$A$21:$A$22</definedName>
    <definedName name="Disciplines" localSheetId="8">[1]Input_Sheet!$C$81:$I$90</definedName>
    <definedName name="Disciplines">Input_Sheet!$C$81:$I$90</definedName>
    <definedName name="DiscMaxDots" localSheetId="8">[1]Input_Sheet!$B$78</definedName>
    <definedName name="DiscMaxDots">Input_Sheet!$B$78</definedName>
    <definedName name="EDCats" localSheetId="8">[1]Input_Sheet!#REF!,[1]Input_Sheet!#REF!,[1]Input_Sheet!#REF!</definedName>
    <definedName name="EDCats">Input_Sheet!#REF!,Input_Sheet!#REF!,Input_Sheet!#REF!</definedName>
    <definedName name="EDLvls" localSheetId="8">[1]Input_Sheet!#REF!,[1]Input_Sheet!#REF!,[1]Input_Sheet!#REF!</definedName>
    <definedName name="EDLvls">Input_Sheet!#REF!,Input_Sheet!#REF!,Input_Sheet!#REF!</definedName>
    <definedName name="_xlnm.Extract" localSheetId="3">Disciplines!$D$27:$D$27</definedName>
    <definedName name="FilledDot" localSheetId="8">[1]Lookup!$G$1</definedName>
    <definedName name="FilledDot">Lookup!$G$1</definedName>
    <definedName name="Flaws" localSheetId="8">[1]Input_Sheet!$X$65:$AE$71</definedName>
    <definedName name="Flaws">Input_Sheet!$X$65:$AE$71</definedName>
    <definedName name="Generation" localSheetId="8">[1]Input_Sheet!$AG$8</definedName>
    <definedName name="Generation">Input_Sheet!$AG$8</definedName>
    <definedName name="Generation_Dots" localSheetId="8">[1]Input_Sheet!$AD$28</definedName>
    <definedName name="Generation_Dots">Input_Sheet!$AD$28</definedName>
    <definedName name="listAppSize" localSheetId="8">[1]Lookup!$B$20:$B$23</definedName>
    <definedName name="listAppSize">Lookup!$B$20:$B$23</definedName>
    <definedName name="listArchetypes" localSheetId="8">[1]Lookup!$E$2:$E$40</definedName>
    <definedName name="listArchetypes">Lookup!$E$2:$E$40</definedName>
    <definedName name="listAttChoices" localSheetId="8">[1]Lookup!$A$2:$A$4</definedName>
    <definedName name="listAttChoices">Lookup!$A$2:$A$4</definedName>
    <definedName name="listAttPriority">Lookup!$A$8:$A$10</definedName>
    <definedName name="listAttSelected" localSheetId="8">[1]Lookup!$A$5:$A$7</definedName>
    <definedName name="listAttSelected">Lookup!$A$5:$A$7</definedName>
    <definedName name="listAuctoritasRitae">Rituals!$A$69:$A$81</definedName>
    <definedName name="listBloodline" localSheetId="8">[1]Clans!$H$2:INDEX([1]Clans!$H$2:$H$4,COUNTIF([1]Clans!$H$2:$H$4,"?*"))</definedName>
    <definedName name="listBloodline">Clans!$H$2:INDEX(Clans!$H$2:$H$4,COUNTIF(Clans!$H$2:$H$4,"?*"))</definedName>
    <definedName name="listCharType" localSheetId="8">[1]Lookup!$B$16:$B$18</definedName>
    <definedName name="listCharType">Lookup!$B$16:$B$18</definedName>
    <definedName name="ListClan" localSheetId="8">[1]Clans!$A$2:$A$20</definedName>
    <definedName name="ListClan">Clans!$A$2:$A$20</definedName>
    <definedName name="listCombo" localSheetId="8">[1]Techniques!$M$2:INDEX([1]Techniques!$M$2:$M$39,COUNTIF([1]Techniques!$M$2:$M$39,"?*"))</definedName>
    <definedName name="listCombo">Techniques!$M$2:INDEX(Techniques!$M$2:$M$39,COUNTIF(Techniques!$M$2:$M$39,"?*"))</definedName>
    <definedName name="listDerangementType" localSheetId="8">[1]Merits_Flaws!$L$2:$L$7</definedName>
    <definedName name="listDerangementType">Merits_Flaws!$L$2:$L$7</definedName>
    <definedName name="listDisc" localSheetId="8">[1]Disciplines!$E$27:INDEX([1]Disciplines!$E$27:$E$61,COUNTIF([1]Disciplines!$E$27:$E$61,"?*"))</definedName>
    <definedName name="listDisc">Disciplines!$E$27:INDEX(Disciplines!$E$27:$E$61,COUNTIF(Disciplines!$E$27:$E$61,"?*"))</definedName>
    <definedName name="listDiscLvl" localSheetId="8">[1]Disciplines!$C$24:$C$238</definedName>
    <definedName name="listDiscLvl">Disciplines!$C$24:$C$238</definedName>
    <definedName name="listDiscName" localSheetId="8">[1]Disciplines!$A$24:$A$238</definedName>
    <definedName name="listDiscName">Disciplines!$A$24:$A$238</definedName>
    <definedName name="listDiscSimple" localSheetId="8">[1]Disciplines!$D$27:$D$61</definedName>
    <definedName name="listDiscSimple">Disciplines!$D$27:$D$61</definedName>
    <definedName name="listDiscTitle" localSheetId="8">[1]Disciplines!$B$24:$B$238</definedName>
    <definedName name="listDiscTitle">Disciplines!$B$24:$B$238</definedName>
    <definedName name="listEDAct" localSheetId="8">OFFSET([2]Sheet5!$Q$52,0,0,MATCH("*",[1]Disciplines!$K:$K,-1)-SUM(ROW([1]Disciplines!$C$1))+1)</definedName>
    <definedName name="listEDAct">OFFSET([2]Sheet5!$Q$52,0,0,MATCH("*",Disciplines!$K:$K,-1)-SUM(ROW(Disciplines!$C$1))+1)</definedName>
    <definedName name="listEDselect" localSheetId="8">[1]Disciplines!$K$8:INDEX([1]Disciplines!$K$8:$K$25,COUNTIF([1]Disciplines!$K$8:$K$25,"?*"))</definedName>
    <definedName name="listEDselect">Disciplines!$K$8:INDEX(Disciplines!$K$8:$K$25,COUNTIF(Disciplines!$K$8:$K$25,"?*"))</definedName>
    <definedName name="listElderAnimalism">Disciplines!$H$7:$H$8</definedName>
    <definedName name="listElderAuspex">Disciplines!$H$9:$H$10</definedName>
    <definedName name="listElderCelerity">Disciplines!$H$11:$H$12</definedName>
    <definedName name="listElderChimerstry">Disciplines!$H$13:$H$14</definedName>
    <definedName name="listElderDaimoinon">Disciplines!$H$15</definedName>
    <definedName name="listElderDementation">Disciplines!$H$16:$H$17</definedName>
    <definedName name="listElderDominate">Disciplines!$H$18:$H$19</definedName>
    <definedName name="listElderFortitude">Disciplines!$H$20:$H$21</definedName>
    <definedName name="listElderMelpominee">Disciplines!$H$22:$H$23</definedName>
    <definedName name="listElderMytherceria">Disciplines!$H$24</definedName>
    <definedName name="listElderObeah">Disciplines!$H$25</definedName>
    <definedName name="listElderObfuscate">Disciplines!$H$26:$H$27</definedName>
    <definedName name="listElderObtenebration">Disciplines!$H$28:$H$29</definedName>
    <definedName name="listElderPotence">Disciplines!$H$30:$H$31</definedName>
    <definedName name="listElderPresence">Disciplines!$H$32:$H$33</definedName>
    <definedName name="listElderProtean">Disciplines!$H$34:$H$35</definedName>
    <definedName name="listElderQuietus">Disciplines!$H$36:$H$37</definedName>
    <definedName name="listElderSerpentis">Disciplines!$H$38:$H$39</definedName>
    <definedName name="listElderTemporis">Disciplines!$H$40</definedName>
    <definedName name="listElderThanatosis">Disciplines!$H$41</definedName>
    <definedName name="listElderValeren">Disciplines!$H$42</definedName>
    <definedName name="listElderVicissitude">Disciplines!$H$43:$H$44</definedName>
    <definedName name="listElderVisceratika">Disciplines!$H$45:$H$46</definedName>
    <definedName name="listEquipmentCategory" localSheetId="8">[1]Equipment!$A$2:$A$5</definedName>
    <definedName name="listEquipmentCategory">Equipment!$A$2:$A$5</definedName>
    <definedName name="listFactionRitae">Rituals!$A$89:$A$92</definedName>
    <definedName name="listFlaws" localSheetId="8">OFFSET([1]Merits_Flaws!$J$1,0,0,MATCH("*",[1]Merits_Flaws!$J:$J,-1),1)</definedName>
    <definedName name="listFlaws">OFFSET(Merits_Flaws!$J$1,0,0,MATCH("*",Merits_Flaws!$J:$J,-1),1)</definedName>
    <definedName name="listFlawsHave">Input_Sheet!$X$65:$X$71</definedName>
    <definedName name="listIgnoblisRitae">Rituals!$A$82:$A$88</definedName>
    <definedName name="listMeleQualities">Equipment!$B$2:$B$19</definedName>
    <definedName name="listMerits" localSheetId="8">OFFSET([1]Merits_Flaws!$E$1,0,0,MATCH("*",[1]Merits_Flaws!$E:$E,-1),1)</definedName>
    <definedName name="listMerits">OFFSET(Merits_Flaws!$E$1,0,0,MATCH("*",Merits_Flaws!$E:$E,-1),1)</definedName>
    <definedName name="listMeritsOrig">Merits_Flaws!$B$2:$B$84</definedName>
    <definedName name="listMiscQualities">Equipment!$E$2:$E$11</definedName>
    <definedName name="listMorality" localSheetId="8">[1]Lookup!$F$2:$F$20</definedName>
    <definedName name="listMorality">Lookup!$F$2:$F$20</definedName>
    <definedName name="listNecroLevel_1">Rituals!$C$42:$C$47</definedName>
    <definedName name="listNecroLevel_2">Rituals!$C$49:$C$53</definedName>
    <definedName name="listNecroLevel_3">Rituals!$C$55:$C$58</definedName>
    <definedName name="listNecroLevel_4">Rituals!$C$60:$C$63</definedName>
    <definedName name="listNecroLevel_5">Rituals!$C$65:$C$66</definedName>
    <definedName name="listNecroPaths">Disciplines!$A$260:$A$265</definedName>
    <definedName name="listNecroSimple1" localSheetId="8">[1]Rituals!$A$42:$A$47</definedName>
    <definedName name="listNecroSimple1">Rituals!$A$42:$A$47</definedName>
    <definedName name="listNecroSimple2" localSheetId="8">[1]Rituals!$A$49:$A$53</definedName>
    <definedName name="listNecroSimple2">Rituals!$A$49:$A$53</definedName>
    <definedName name="listNecroSimple3" localSheetId="8">[1]Rituals!$A$55:$A$58</definedName>
    <definedName name="listNecroSimple3">Rituals!$A$55:$A$58</definedName>
    <definedName name="listNecroSimple4" localSheetId="8">[1]Rituals!$A$60:$A$63</definedName>
    <definedName name="listNecroSimple4">Rituals!$A$60:$A$63</definedName>
    <definedName name="listNecroSimple5" localSheetId="8">[1]Rituals!$A$65:$A$66</definedName>
    <definedName name="listNecroSimple5">Rituals!$A$65:$A$66</definedName>
    <definedName name="listPositionAnarch">StatusSupport!$B$19:$B$22</definedName>
    <definedName name="listPositionCamarilla">StatusSupport!$B$7:$B$18</definedName>
    <definedName name="listPositionSabbat">StatusSupport!$B$25:$B$32</definedName>
    <definedName name="listPositionStatus" localSheetId="8">[1]StatusSupport!$B$2:$F$31</definedName>
    <definedName name="listPositionStatus">StatusSupport!$B$2:$F$32</definedName>
    <definedName name="listPriority" localSheetId="8">[1]Lookup!$A$8:INDEX([1]Lookup!$A$8:$A$10,COUNTIF([1]Lookup!$A$8:$A$10,"?*"))</definedName>
    <definedName name="listPriority">Lookup!$A$8:INDEX(Lookup!$A$8:$A$10,COUNTIF(Lookup!$A$8:$A$10,"?*"))</definedName>
    <definedName name="listProtQualities">Equipment!$D$2:$D$9</definedName>
    <definedName name="listRangQualities">Equipment!$C$2:$C$21</definedName>
    <definedName name="listRitae" localSheetId="8">[1]Rituals!$C$69:$C$92</definedName>
    <definedName name="listRitae">Rituals!$C$69:$C$92</definedName>
    <definedName name="listRitualLevels" localSheetId="8">[1]Rituals!$J$2:$J$6</definedName>
    <definedName name="listRitualLevels">Rituals!$J$2:$J$6</definedName>
    <definedName name="listSabbatRitae" localSheetId="8">[1]Rituals!$A$69:$A$92</definedName>
    <definedName name="listSabbatRitae">Rituals!$A$69:$A$92</definedName>
    <definedName name="listSect" localSheetId="8">[1]Lookup!$B$11:$B$14</definedName>
    <definedName name="listSect">Lookup!$B$11:$B$14</definedName>
    <definedName name="listSectPositions" localSheetId="8">[1]StatusSupport!$H$2:$H$13</definedName>
    <definedName name="listSectPositions">StatusSupport!$H$2:$H$13</definedName>
    <definedName name="listSocialClaSS">StatusSupport!$B$51:$B$52</definedName>
    <definedName name="listStatusFleeting" localSheetId="8">[1]StatusSupport!$C$33:$C$47</definedName>
    <definedName name="listStatusFleeting">StatusSupport!$C$34:$C$48</definedName>
    <definedName name="listStatusInnate" localSheetId="8">[1]StatusSupport!$C$67:$C$69</definedName>
    <definedName name="listStatusInnate">StatusSupport!$C$68:$C$70</definedName>
    <definedName name="listStatusNegative" localSheetId="8">[1]StatusSupport!$C$57:$C$62</definedName>
    <definedName name="listStatusNegative">StatusSupport!$C$58:$C$63</definedName>
    <definedName name="listThaumLevel_1">Rituals!$C$3:$C$11</definedName>
    <definedName name="listThaumLevel_2">Rituals!$C$13:$C$19</definedName>
    <definedName name="listThaumLevel_3">Rituals!$C$21:$C$27</definedName>
    <definedName name="listThaumLevel_4">Rituals!$C$29:$C$32</definedName>
    <definedName name="listThaumLevel_5">Rituals!$C$34:$C$37</definedName>
    <definedName name="listThaumPaths">Disciplines!$A$267:$A$289</definedName>
    <definedName name="listThaumSimple1" localSheetId="8">[1]Rituals!$A$3:$A$11</definedName>
    <definedName name="listThaumSimple1">Rituals!$A$3:$A$11</definedName>
    <definedName name="listThaumSimple2" localSheetId="8">[1]Rituals!$A$13:$A$19</definedName>
    <definedName name="listThaumSimple2">Rituals!$A$13:$A$19</definedName>
    <definedName name="listThaumSimple3" localSheetId="8">[1]Rituals!$A$21:$A$27</definedName>
    <definedName name="listThaumSimple3">Rituals!$A$21:$A$27</definedName>
    <definedName name="listThaumSimple4" localSheetId="8">[1]Rituals!$A$29:$A$32</definedName>
    <definedName name="listThaumSimple4">Rituals!$A$29:$A$32</definedName>
    <definedName name="listThaumSimple5" localSheetId="8">[1]Rituals!$A$34:$A$37</definedName>
    <definedName name="listThaumSimple5">Rituals!$A$34:$A$37</definedName>
    <definedName name="listThirdQuality" localSheetId="8">[1]Equipment!$F$2:$F$4</definedName>
    <definedName name="listThirdQuality">Equipment!$F$2:$F$4</definedName>
    <definedName name="listXPCats" localSheetId="8">[1]XPLogSupport!$A$1:$A$20</definedName>
    <definedName name="listXPCats">XPLogSupport!$A$1:$A$20</definedName>
    <definedName name="listXPGain">XPLogSupport!$A$4:$A$10</definedName>
    <definedName name="listXPMax" localSheetId="8">[1]Lookup!$K$3:$M$53</definedName>
    <definedName name="listXPMax">Lookup!$K$3:$M$53</definedName>
    <definedName name="listXPSpend">XPLogSupport!$A$14:$A$20</definedName>
    <definedName name="LostDiscipline" localSheetId="8">[1]Input_Sheet!$AN$72</definedName>
    <definedName name="LostDiscipline">Input_Sheet!$AN$72</definedName>
    <definedName name="Mental_Focus_List" localSheetId="8">[1]Lookup!$A$32:$A$34</definedName>
    <definedName name="Mental_Focus_List">Lookup!$A$32:$A$34</definedName>
    <definedName name="MentalPriority" localSheetId="8">[1]Input_Sheet!$AN$17</definedName>
    <definedName name="MentalPriority">Input_Sheet!$AN$17</definedName>
    <definedName name="Merits" localSheetId="8">[1]Input_Sheet!$C$65:$C$72</definedName>
    <definedName name="Merits">Input_Sheet!$C$65:$C$72</definedName>
    <definedName name="MortisInClan" localSheetId="8">[1]Input_Sheet!$B$81</definedName>
    <definedName name="MortisInClan">Input_Sheet!$B$81</definedName>
    <definedName name="NecroInClan" localSheetId="8">[1]Input_Sheet!$B$80</definedName>
    <definedName name="NecroInClan">Input_Sheet!$B$80</definedName>
    <definedName name="NecroRItuals" localSheetId="8">[1]Input_Sheet!$AM$116:$AS$137</definedName>
    <definedName name="NecroRItuals">Input_Sheet!$AM$116:$AS$137</definedName>
    <definedName name="OpenDot" localSheetId="8">[1]Lookup!$H$1</definedName>
    <definedName name="OpenDot">Lookup!$H$1</definedName>
    <definedName name="OrigEDAct">Disciplines!$K$8:$K$25</definedName>
    <definedName name="OutOfClanDiscCost" localSheetId="8">[1]Input_Sheet!$B$77</definedName>
    <definedName name="OutOfClanDiscCost">Input_Sheet!$B$77</definedName>
    <definedName name="Physical_Focus_List" localSheetId="8">[1]Lookup!$A$24:$A$26</definedName>
    <definedName name="Physical_Focus_List">Lookup!$A$24:$A$26</definedName>
    <definedName name="PhysicalFocus" localSheetId="8">[1]Input_Sheet!$G$18:$I$18</definedName>
    <definedName name="PhysicalFocus">Input_Sheet!$G$18</definedName>
    <definedName name="PhysicalPriority" localSheetId="8">[1]Input_Sheet!$J$17</definedName>
    <definedName name="PhysicalPriority">Input_Sheet!$J$17</definedName>
    <definedName name="_xlnm.Print_Area" localSheetId="7">CopyPaste!$A$1:$A$798</definedName>
    <definedName name="_xlnm.Print_Area" localSheetId="8">CopyPasteSupport!$A$2:$P$320</definedName>
    <definedName name="_xlnm.Print_Area" localSheetId="4">Experience_Log!$A$2:$I$510</definedName>
    <definedName name="_xlnm.Print_Area" localSheetId="9">Print!$B$2:$X$62,Print!$B$64:$X$127,Print!$B$129:$X$191,Print!$B$193:$X$229</definedName>
    <definedName name="_xlnm.Print_Area" localSheetId="11">'Print - 2 page'!$A$1:$AA$147</definedName>
    <definedName name="Repeatable_Backgrounds" localSheetId="8">[1]Lookup!$B$6:$B$9</definedName>
    <definedName name="Repeatable_Backgrounds">Lookup!$B$6:$B$9</definedName>
    <definedName name="Repeatable_Skills" localSheetId="8">[1]Lookup!$B$2:$B$4</definedName>
    <definedName name="Repeatable_Skills">Lookup!$B$2:$B$4</definedName>
    <definedName name="SabbatRitae" localSheetId="8">[1]Input_Sheet!$AJ$139:$AT$145</definedName>
    <definedName name="SabbatRitae">Input_Sheet!$AJ$139:$AT$145</definedName>
    <definedName name="Sect" localSheetId="8">[1]Input_Sheet!$G$6</definedName>
    <definedName name="Sect">Input_Sheet!$G$6</definedName>
    <definedName name="Skill_CP" localSheetId="8">[1]Input_Sheet!$L$24:$L$53</definedName>
    <definedName name="Skill_CP">Input_Sheet!$L$24:$L$53</definedName>
    <definedName name="Skill_CP_List" localSheetId="8">[1]Lookup!$A$12:$A$15</definedName>
    <definedName name="Skill_CP_List">Lookup!$A$12:$A$15</definedName>
    <definedName name="SkillAptitudes" localSheetId="8">[1]Input_Sheet!$R$69:$V$71</definedName>
    <definedName name="SkillAptitudes">Input_Sheet!$R$69:$V$71</definedName>
    <definedName name="SkillCap" localSheetId="8">[1]Input_Sheet!$A$23</definedName>
    <definedName name="SkillCap">Input_Sheet!$A$23</definedName>
    <definedName name="Skills" localSheetId="8">[1]Input_Sheet!$C$24:$P$53</definedName>
    <definedName name="Skills">Input_Sheet!$C$24:$P$53</definedName>
    <definedName name="Social_Focus_List" localSheetId="8">[1]Lookup!$A$28:$A$30</definedName>
    <definedName name="Social_Focus_List">Lookup!$A$28:$A$30</definedName>
    <definedName name="SocialPriority" localSheetId="8">[1]Input_Sheet!$Y$17</definedName>
    <definedName name="SocialPriority">Input_Sheet!$Y$17</definedName>
    <definedName name="tableDiscComplete">Disciplines!$A$24:$C$238</definedName>
    <definedName name="tablePositionsAnarch">StatusSupport!$B$19:$D$22</definedName>
    <definedName name="tablePositionsCamarilla">StatusSupport!$B$2:$F$18</definedName>
    <definedName name="tablePositionsSabbat">StatusSupport!$B$23:$F$32</definedName>
    <definedName name="tableStatusChart" localSheetId="8">#REF!</definedName>
    <definedName name="ThaumInClan" localSheetId="8">[1]Input_Sheet!$B$79</definedName>
    <definedName name="ThaumInClan">Input_Sheet!$B$79</definedName>
    <definedName name="ThaumRituals" localSheetId="8">[1]Input_Sheet!$AA$116:$AG$139</definedName>
    <definedName name="ThaumRituals">Input_Sheet!$AA$116:$AG$139</definedName>
    <definedName name="XP_Balance">Experience_Log!$H$16:$H$510</definedName>
    <definedName name="XP_Category">Experience_Log!$C$16:$C$510</definedName>
    <definedName name="XP_Comments">Experience_Log!$G$16:$G$510</definedName>
    <definedName name="XP_Current" localSheetId="8">[1]Experience_Log!$I$2</definedName>
    <definedName name="XP_Current">Experience_Log!$I$2</definedName>
    <definedName name="XP_Date">Experience_Log!$A$16:$A$510</definedName>
    <definedName name="XP_Earned" localSheetId="8">[1]Experience_Log!$I$4</definedName>
    <definedName name="XP_Earned">Experience_Log!$I$4</definedName>
    <definedName name="XP_Initial" localSheetId="8">[1]Experience_Log!$I$3</definedName>
    <definedName name="XP_Initial">Experience_Log!$I$3</definedName>
    <definedName name="XP_Print_Area_Formula" localSheetId="8">OFFSET([1]Experience_Log!$A$2,0,0):OFFSET([1]Experience_Log!$A$3,COUNTA([1]Experience_Log!$A:$A)-1,16)</definedName>
    <definedName name="XP_Print_Area_Formula">OFFSET(Experience_Log!$A$2,0,0):OFFSET(Experience_Log!$A$3,COUNTA(Experience_Log!$A:$A)-1,16)</definedName>
    <definedName name="XP_Spent">Experience_Log!$F$16:$F$510</definedName>
    <definedName name="xpAtts">XPLogSupport!$M$2:$M$4</definedName>
    <definedName name="xpBG">XPLogSupport!$P$2:$P$11</definedName>
    <definedName name="xpDiscs" localSheetId="7">Disciplines!$G$7:$G$46</definedName>
    <definedName name="xpDiscs" localSheetId="8">[1]Disciplines!$G$7:$G$46</definedName>
    <definedName name="xpDiscs">Disciplines!$G$7:$G$46</definedName>
    <definedName name="xpNegBO">XPLogSupport!$N$2:$N$4</definedName>
    <definedName name="XPRemain" localSheetId="8">[1]Input_Sheet!#REF!</definedName>
    <definedName name="XPRemain">Input_Sheet!#REF!</definedName>
  </definedNames>
  <calcPr calcId="145621" concurrentCalc="0"/>
</workbook>
</file>

<file path=xl/calcChain.xml><?xml version="1.0" encoding="utf-8"?>
<calcChain xmlns="http://schemas.openxmlformats.org/spreadsheetml/2006/main">
  <c r="I2" i="10" l="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J17" i="10" a="1"/>
  <c r="J17" i="10"/>
  <c r="J16" i="10" a="1"/>
  <c r="J16" i="10"/>
  <c r="J15" i="10" a="1"/>
  <c r="J15" i="10"/>
  <c r="J14" i="10" a="1"/>
  <c r="J14" i="10"/>
  <c r="J13" i="10" a="1"/>
  <c r="J13" i="10"/>
  <c r="J12" i="10" a="1"/>
  <c r="J12" i="10"/>
  <c r="J11" i="10" a="1"/>
  <c r="J11" i="10"/>
  <c r="J10" i="10" a="1"/>
  <c r="J10" i="10"/>
  <c r="J9" i="10" a="1"/>
  <c r="J9" i="10"/>
  <c r="J8" i="10" a="1"/>
  <c r="J8" i="10"/>
  <c r="J7" i="10" a="1"/>
  <c r="J7" i="10"/>
  <c r="J6" i="10" a="1"/>
  <c r="J6" i="10"/>
  <c r="J5" i="10" a="1"/>
  <c r="J5" i="10"/>
  <c r="J4" i="10" a="1"/>
  <c r="J4" i="10"/>
  <c r="J3" i="10" a="1"/>
  <c r="J3" i="10"/>
  <c r="J2" i="10" a="1"/>
  <c r="J2" i="10"/>
  <c r="C11" i="6"/>
  <c r="F4" i="10"/>
  <c r="F5" i="10"/>
  <c r="F6" i="10"/>
  <c r="F7" i="10"/>
  <c r="F31" i="10"/>
  <c r="G31" i="10" a="1"/>
  <c r="G31" i="10"/>
  <c r="G30" i="10" a="1"/>
  <c r="G30" i="10"/>
  <c r="G29" i="10" a="1"/>
  <c r="G29" i="10"/>
  <c r="G28" i="10" a="1"/>
  <c r="G28" i="10"/>
  <c r="G27" i="10" a="1"/>
  <c r="G27" i="10"/>
  <c r="G26" i="10" a="1"/>
  <c r="G26" i="10"/>
  <c r="G25" i="10" a="1"/>
  <c r="G25" i="10"/>
  <c r="G24" i="10" a="1"/>
  <c r="G24" i="10"/>
  <c r="G23" i="10" a="1"/>
  <c r="G23" i="10"/>
  <c r="G22" i="10" a="1"/>
  <c r="G22" i="10"/>
  <c r="G21" i="10" a="1"/>
  <c r="G21" i="10"/>
  <c r="G20" i="10" a="1"/>
  <c r="G20" i="10"/>
  <c r="G19" i="10" a="1"/>
  <c r="G19" i="10"/>
  <c r="G18" i="10" a="1"/>
  <c r="G18" i="10"/>
  <c r="G17" i="10" a="1"/>
  <c r="G17" i="10"/>
  <c r="G16" i="10" a="1"/>
  <c r="G16" i="10"/>
  <c r="G15" i="10" a="1"/>
  <c r="G15" i="10"/>
  <c r="G14" i="10" a="1"/>
  <c r="G14" i="10"/>
  <c r="G13" i="10" a="1"/>
  <c r="G13" i="10"/>
  <c r="G12" i="10" a="1"/>
  <c r="G12" i="10"/>
  <c r="G11" i="10" a="1"/>
  <c r="G11" i="10"/>
  <c r="G10" i="10" a="1"/>
  <c r="G10" i="10"/>
  <c r="G9" i="10" a="1"/>
  <c r="G9" i="10"/>
  <c r="G8" i="10" a="1"/>
  <c r="G8" i="10"/>
  <c r="G7" i="10" a="1"/>
  <c r="G7" i="10"/>
  <c r="G6" i="10" a="1"/>
  <c r="G6" i="10"/>
  <c r="G5" i="10" a="1"/>
  <c r="G5" i="10"/>
  <c r="G4" i="10" a="1"/>
  <c r="G4" i="10"/>
  <c r="G3" i="10" a="1"/>
  <c r="G3" i="10"/>
  <c r="G2" i="10" a="1"/>
  <c r="G2" i="10"/>
  <c r="C9" i="6"/>
  <c r="A812" i="43"/>
  <c r="A811" i="43"/>
  <c r="A810" i="43"/>
  <c r="A809" i="43"/>
  <c r="A808" i="43"/>
  <c r="A807" i="43"/>
  <c r="A806" i="43"/>
  <c r="A805" i="43"/>
  <c r="A804" i="43"/>
  <c r="A803" i="43"/>
  <c r="A802" i="43"/>
  <c r="A801" i="43"/>
  <c r="A800" i="43"/>
  <c r="A799" i="43"/>
  <c r="A798" i="43"/>
  <c r="A797" i="43"/>
  <c r="A796" i="43"/>
  <c r="A795" i="43"/>
  <c r="A794" i="43"/>
  <c r="A793" i="43"/>
  <c r="A792" i="43"/>
  <c r="A791" i="43"/>
  <c r="A790" i="43"/>
  <c r="A789" i="43"/>
  <c r="A788" i="43"/>
  <c r="A787" i="43"/>
  <c r="A786" i="43"/>
  <c r="A785" i="43"/>
  <c r="A784" i="43"/>
  <c r="A783" i="43"/>
  <c r="A782" i="43"/>
  <c r="A781" i="43"/>
  <c r="A780" i="43"/>
  <c r="A779" i="43"/>
  <c r="A778" i="43"/>
  <c r="A777" i="43"/>
  <c r="A776" i="43"/>
  <c r="A775" i="43"/>
  <c r="A774" i="43"/>
  <c r="A773" i="43"/>
  <c r="A772" i="43"/>
  <c r="A771" i="43"/>
  <c r="A770" i="43"/>
  <c r="A769" i="43"/>
  <c r="A768" i="43"/>
  <c r="A767" i="43"/>
  <c r="A766" i="43"/>
  <c r="A765" i="43"/>
  <c r="A764" i="43"/>
  <c r="A763" i="43"/>
  <c r="A762" i="43"/>
  <c r="A761" i="43"/>
  <c r="A760" i="43"/>
  <c r="A759" i="43"/>
  <c r="A758" i="43"/>
  <c r="A757" i="43"/>
  <c r="A756" i="43"/>
  <c r="A755" i="43"/>
  <c r="A754" i="43"/>
  <c r="A753" i="43"/>
  <c r="A752" i="43"/>
  <c r="A751" i="43"/>
  <c r="A750" i="43"/>
  <c r="A749" i="43"/>
  <c r="A748" i="43"/>
  <c r="A747" i="43"/>
  <c r="A746" i="43"/>
  <c r="A745" i="43"/>
  <c r="A744" i="43"/>
  <c r="A743" i="43"/>
  <c r="A742" i="43"/>
  <c r="A741" i="43"/>
  <c r="A740" i="43"/>
  <c r="A739" i="43"/>
  <c r="A738" i="43"/>
  <c r="A737" i="43"/>
  <c r="A736" i="43"/>
  <c r="A735" i="43"/>
  <c r="A734" i="43"/>
  <c r="A733" i="43"/>
  <c r="A732" i="43"/>
  <c r="A731" i="43"/>
  <c r="A730" i="43"/>
  <c r="A729" i="43"/>
  <c r="A728" i="43"/>
  <c r="A727" i="43"/>
  <c r="A726" i="43"/>
  <c r="A725" i="43"/>
  <c r="A724" i="43"/>
  <c r="A723" i="43"/>
  <c r="A722" i="43"/>
  <c r="A721" i="43"/>
  <c r="A720" i="43"/>
  <c r="A719" i="43"/>
  <c r="A718" i="43"/>
  <c r="A717" i="43"/>
  <c r="A716" i="43"/>
  <c r="A715" i="43"/>
  <c r="A714" i="43"/>
  <c r="A713" i="43"/>
  <c r="A712" i="43"/>
  <c r="A711" i="43"/>
  <c r="A710" i="43"/>
  <c r="A709" i="43"/>
  <c r="A708" i="43"/>
  <c r="A707" i="43"/>
  <c r="A706" i="43"/>
  <c r="A705" i="43"/>
  <c r="A704" i="43"/>
  <c r="A703" i="43"/>
  <c r="A702" i="43"/>
  <c r="A701" i="43"/>
  <c r="A700" i="43"/>
  <c r="A699" i="43"/>
  <c r="A698" i="43"/>
  <c r="A697" i="43"/>
  <c r="A696" i="43"/>
  <c r="A695" i="43"/>
  <c r="A694" i="43"/>
  <c r="A693" i="43"/>
  <c r="A692" i="43"/>
  <c r="A691" i="43"/>
  <c r="A690" i="43"/>
  <c r="A689" i="43"/>
  <c r="A688" i="43"/>
  <c r="A687" i="43"/>
  <c r="A686" i="43"/>
  <c r="A685" i="43"/>
  <c r="A684" i="43"/>
  <c r="A683" i="43"/>
  <c r="A682" i="43"/>
  <c r="A681" i="43"/>
  <c r="A680" i="43"/>
  <c r="A679" i="43"/>
  <c r="A678" i="43"/>
  <c r="A677" i="43"/>
  <c r="A676" i="43"/>
  <c r="A675" i="43"/>
  <c r="A674" i="43"/>
  <c r="A673" i="43"/>
  <c r="A672" i="43"/>
  <c r="A671" i="43"/>
  <c r="A670" i="43"/>
  <c r="A669" i="43"/>
  <c r="A668" i="43"/>
  <c r="A667" i="43"/>
  <c r="A666" i="43"/>
  <c r="A665" i="43"/>
  <c r="A664" i="43"/>
  <c r="A663" i="43"/>
  <c r="A662" i="43"/>
  <c r="A661" i="43"/>
  <c r="A660" i="43"/>
  <c r="A659" i="43"/>
  <c r="A658" i="43"/>
  <c r="A657" i="43"/>
  <c r="A656" i="43"/>
  <c r="A655" i="43"/>
  <c r="A654" i="43"/>
  <c r="A653" i="43"/>
  <c r="A652" i="43"/>
  <c r="A651" i="43"/>
  <c r="A650" i="43"/>
  <c r="A649" i="43"/>
  <c r="A648" i="43"/>
  <c r="A647" i="43"/>
  <c r="A646" i="43"/>
  <c r="A645" i="43"/>
  <c r="A644" i="43"/>
  <c r="A643" i="43"/>
  <c r="A642" i="43"/>
  <c r="A641" i="43"/>
  <c r="A640" i="43"/>
  <c r="A639" i="43"/>
  <c r="A638" i="43"/>
  <c r="A637" i="43"/>
  <c r="A636" i="43"/>
  <c r="A635" i="43"/>
  <c r="A634" i="43"/>
  <c r="A633" i="43"/>
  <c r="A632" i="43"/>
  <c r="A631" i="43"/>
  <c r="A630" i="43"/>
  <c r="A629" i="43"/>
  <c r="A628" i="43"/>
  <c r="A627" i="43"/>
  <c r="A626" i="43"/>
  <c r="A625" i="43"/>
  <c r="A624" i="43"/>
  <c r="A623" i="43"/>
  <c r="A622" i="43"/>
  <c r="A621" i="43"/>
  <c r="A620" i="43"/>
  <c r="A619" i="43"/>
  <c r="A618" i="43"/>
  <c r="A617" i="43"/>
  <c r="A616" i="43"/>
  <c r="A615" i="43"/>
  <c r="A614" i="43"/>
  <c r="A613" i="43"/>
  <c r="A612" i="43"/>
  <c r="A611" i="43"/>
  <c r="A610" i="43"/>
  <c r="A609" i="43"/>
  <c r="A608" i="43"/>
  <c r="A607" i="43"/>
  <c r="A606" i="43"/>
  <c r="A605" i="43"/>
  <c r="A604" i="43"/>
  <c r="A603" i="43"/>
  <c r="A602" i="43"/>
  <c r="A601" i="43"/>
  <c r="A600" i="43"/>
  <c r="A599" i="43"/>
  <c r="A598" i="43"/>
  <c r="A597" i="43"/>
  <c r="A596" i="43"/>
  <c r="A595" i="43"/>
  <c r="A594" i="43"/>
  <c r="A593" i="43"/>
  <c r="A592" i="43"/>
  <c r="A591" i="43"/>
  <c r="A590" i="43"/>
  <c r="A589" i="43"/>
  <c r="A588" i="43"/>
  <c r="A587" i="43"/>
  <c r="A586" i="43"/>
  <c r="A585" i="43"/>
  <c r="A584" i="43"/>
  <c r="A583" i="43"/>
  <c r="A582" i="43"/>
  <c r="A581" i="43"/>
  <c r="A580" i="43"/>
  <c r="A579" i="43"/>
  <c r="A578" i="43"/>
  <c r="A577" i="43"/>
  <c r="A576" i="43"/>
  <c r="A575" i="43"/>
  <c r="A574" i="43"/>
  <c r="A573" i="43"/>
  <c r="A572" i="43"/>
  <c r="A571" i="43"/>
  <c r="A570" i="43"/>
  <c r="A569" i="43"/>
  <c r="A568" i="43"/>
  <c r="A567" i="43"/>
  <c r="A566" i="43"/>
  <c r="A565" i="43"/>
  <c r="A564" i="43"/>
  <c r="A563" i="43"/>
  <c r="A562" i="43"/>
  <c r="A561" i="43"/>
  <c r="A560" i="43"/>
  <c r="A559" i="43"/>
  <c r="A558" i="43"/>
  <c r="A557" i="43"/>
  <c r="A556" i="43"/>
  <c r="A555" i="43"/>
  <c r="A554" i="43"/>
  <c r="A553" i="43"/>
  <c r="A552" i="43"/>
  <c r="A551" i="43"/>
  <c r="A550" i="43"/>
  <c r="A549" i="43"/>
  <c r="A548" i="43"/>
  <c r="A547" i="43"/>
  <c r="A546" i="43"/>
  <c r="A545" i="43"/>
  <c r="A544" i="43"/>
  <c r="A543" i="43"/>
  <c r="A542" i="43"/>
  <c r="A541" i="43"/>
  <c r="A540" i="43"/>
  <c r="A539" i="43"/>
  <c r="A538" i="43"/>
  <c r="A537" i="43"/>
  <c r="A536" i="43"/>
  <c r="A535" i="43"/>
  <c r="A534" i="43"/>
  <c r="A533" i="43"/>
  <c r="A532" i="43"/>
  <c r="A531" i="43"/>
  <c r="A530" i="43"/>
  <c r="A529" i="43"/>
  <c r="A528" i="43"/>
  <c r="A527" i="43"/>
  <c r="A526" i="43"/>
  <c r="A525" i="43"/>
  <c r="A524" i="43"/>
  <c r="A523" i="43"/>
  <c r="A522" i="43"/>
  <c r="A521" i="43"/>
  <c r="A520" i="43"/>
  <c r="A519" i="43"/>
  <c r="A518" i="43"/>
  <c r="A517" i="43"/>
  <c r="A516" i="43"/>
  <c r="A515" i="43"/>
  <c r="A514" i="43"/>
  <c r="A513" i="43"/>
  <c r="A512" i="43"/>
  <c r="A511" i="43"/>
  <c r="A510" i="43"/>
  <c r="A509" i="43"/>
  <c r="A508" i="43"/>
  <c r="A507" i="43"/>
  <c r="A506" i="43"/>
  <c r="A505" i="43"/>
  <c r="A504" i="43"/>
  <c r="A503" i="43"/>
  <c r="A502" i="43"/>
  <c r="A501" i="43"/>
  <c r="A500" i="43"/>
  <c r="A499" i="43"/>
  <c r="A498" i="43"/>
  <c r="A497" i="43"/>
  <c r="A496" i="43"/>
  <c r="A495" i="43"/>
  <c r="A494" i="43"/>
  <c r="A493" i="43"/>
  <c r="A492" i="43"/>
  <c r="A491" i="43"/>
  <c r="A490" i="43"/>
  <c r="A489" i="43"/>
  <c r="A488" i="43"/>
  <c r="A487" i="43"/>
  <c r="A486" i="43"/>
  <c r="A485" i="43"/>
  <c r="A484" i="43"/>
  <c r="A483" i="43"/>
  <c r="A482" i="43"/>
  <c r="A481" i="43"/>
  <c r="A480" i="43"/>
  <c r="A479" i="43"/>
  <c r="A478" i="43"/>
  <c r="A477" i="43"/>
  <c r="A476" i="43"/>
  <c r="A475" i="43"/>
  <c r="A474" i="43"/>
  <c r="A473" i="43"/>
  <c r="A472" i="43"/>
  <c r="A471" i="43"/>
  <c r="A470" i="43"/>
  <c r="A469" i="43"/>
  <c r="A468" i="43"/>
  <c r="A467" i="43"/>
  <c r="A466" i="43"/>
  <c r="A465" i="43"/>
  <c r="A464" i="43"/>
  <c r="A463" i="43"/>
  <c r="A462" i="43"/>
  <c r="A461" i="43"/>
  <c r="A460" i="43"/>
  <c r="A459" i="43"/>
  <c r="A458" i="43"/>
  <c r="A457" i="43"/>
  <c r="A456" i="43"/>
  <c r="A455" i="43"/>
  <c r="A454" i="43"/>
  <c r="A453" i="43"/>
  <c r="A452" i="43"/>
  <c r="A451" i="43"/>
  <c r="A450" i="43"/>
  <c r="A449" i="43"/>
  <c r="A448" i="43"/>
  <c r="A447" i="43"/>
  <c r="A446" i="43"/>
  <c r="A445" i="43"/>
  <c r="A444" i="43"/>
  <c r="A443" i="43"/>
  <c r="A442" i="43"/>
  <c r="A441" i="43"/>
  <c r="A440" i="43"/>
  <c r="A439" i="43"/>
  <c r="A438" i="43"/>
  <c r="A437" i="43"/>
  <c r="A436" i="43"/>
  <c r="A435" i="43"/>
  <c r="A434" i="43"/>
  <c r="A433" i="43"/>
  <c r="A432" i="43"/>
  <c r="A431" i="43"/>
  <c r="A430" i="43"/>
  <c r="A429" i="43"/>
  <c r="A428" i="43"/>
  <c r="A427" i="43"/>
  <c r="A426" i="43"/>
  <c r="A425" i="43"/>
  <c r="A424" i="43"/>
  <c r="A423" i="43"/>
  <c r="A422" i="43"/>
  <c r="A421" i="43"/>
  <c r="A420" i="43"/>
  <c r="A419" i="43"/>
  <c r="A418" i="43"/>
  <c r="A417" i="43"/>
  <c r="A416" i="43"/>
  <c r="A415" i="43"/>
  <c r="A414" i="43"/>
  <c r="A413" i="43"/>
  <c r="A412" i="43"/>
  <c r="A411" i="43"/>
  <c r="A410" i="43"/>
  <c r="A409" i="43"/>
  <c r="A408" i="43"/>
  <c r="A407" i="43"/>
  <c r="A406" i="43"/>
  <c r="A405" i="43"/>
  <c r="A404" i="43"/>
  <c r="A403" i="43"/>
  <c r="A402" i="43"/>
  <c r="A401" i="43"/>
  <c r="A400" i="43"/>
  <c r="A399" i="43"/>
  <c r="A398" i="43"/>
  <c r="A397" i="43"/>
  <c r="A396" i="43"/>
  <c r="A395" i="43"/>
  <c r="A394" i="43"/>
  <c r="A393" i="43"/>
  <c r="A392" i="43"/>
  <c r="A391" i="43"/>
  <c r="A390" i="43"/>
  <c r="A389" i="43"/>
  <c r="A388" i="43"/>
  <c r="A387" i="43"/>
  <c r="A386" i="43"/>
  <c r="A385" i="43"/>
  <c r="A384" i="43"/>
  <c r="A383" i="43"/>
  <c r="A382" i="43"/>
  <c r="A381" i="43"/>
  <c r="A380" i="43"/>
  <c r="A379" i="43"/>
  <c r="A378" i="43"/>
  <c r="A377" i="43"/>
  <c r="A376" i="43"/>
  <c r="A375" i="43"/>
  <c r="A374" i="43"/>
  <c r="A373" i="43"/>
  <c r="A372" i="43"/>
  <c r="A371" i="43"/>
  <c r="A370" i="43"/>
  <c r="A369" i="43"/>
  <c r="A368" i="43"/>
  <c r="A367" i="43"/>
  <c r="A366" i="43"/>
  <c r="A365" i="43"/>
  <c r="A364" i="43"/>
  <c r="A363" i="43"/>
  <c r="A362" i="43"/>
  <c r="A361" i="43"/>
  <c r="A360" i="43"/>
  <c r="A359" i="43"/>
  <c r="A358" i="43"/>
  <c r="A357" i="43"/>
  <c r="A356" i="43"/>
  <c r="A355" i="43"/>
  <c r="A354" i="43"/>
  <c r="A353" i="43"/>
  <c r="A352" i="43"/>
  <c r="A351" i="43"/>
  <c r="A350" i="43"/>
  <c r="A349" i="43"/>
  <c r="A348" i="43"/>
  <c r="A347" i="43"/>
  <c r="A346" i="43"/>
  <c r="A345" i="43"/>
  <c r="A344" i="43"/>
  <c r="A343" i="43"/>
  <c r="A342" i="43"/>
  <c r="A341" i="43"/>
  <c r="A340" i="43"/>
  <c r="A339" i="43"/>
  <c r="A338" i="43"/>
  <c r="A337" i="43"/>
  <c r="A336" i="43"/>
  <c r="A335" i="43"/>
  <c r="A334" i="43"/>
  <c r="A333" i="43"/>
  <c r="A332" i="43"/>
  <c r="A331" i="43"/>
  <c r="A330" i="43"/>
  <c r="A329" i="43"/>
  <c r="A328" i="43"/>
  <c r="A327" i="43"/>
  <c r="A326" i="43"/>
  <c r="A325" i="43"/>
  <c r="A324" i="43"/>
  <c r="A323" i="43"/>
  <c r="A322" i="43"/>
  <c r="A321" i="43"/>
  <c r="A320" i="43"/>
  <c r="A319" i="43"/>
  <c r="A318" i="43"/>
  <c r="A317" i="43"/>
  <c r="A316" i="43"/>
  <c r="A315" i="43"/>
  <c r="A314" i="43"/>
  <c r="I24" i="10"/>
  <c r="I21" i="10"/>
  <c r="I22" i="10"/>
  <c r="I23" i="10"/>
  <c r="J29" i="10" a="1"/>
  <c r="J29" i="10"/>
  <c r="J28" i="10" a="1"/>
  <c r="J28" i="10"/>
  <c r="J27" i="10" a="1"/>
  <c r="J27" i="10"/>
  <c r="J26" i="10" a="1"/>
  <c r="J26" i="10"/>
  <c r="J25" i="10" a="1"/>
  <c r="J25" i="10"/>
  <c r="J24" i="10" a="1"/>
  <c r="J24" i="10"/>
  <c r="J23" i="10" a="1"/>
  <c r="J23" i="10"/>
  <c r="J22" i="10" a="1"/>
  <c r="J22" i="10"/>
  <c r="J21" i="10" a="1"/>
  <c r="J21" i="10"/>
  <c r="C12" i="6"/>
  <c r="B313" i="42"/>
  <c r="A313" i="43"/>
  <c r="B312" i="42"/>
  <c r="A312" i="43"/>
  <c r="F2" i="10"/>
  <c r="F3" i="10"/>
  <c r="F8" i="10"/>
  <c r="F9" i="10"/>
  <c r="B311" i="42"/>
  <c r="A311" i="43"/>
  <c r="L17" i="1"/>
  <c r="AA17" i="1"/>
  <c r="AP17" i="1"/>
  <c r="C8" i="6"/>
  <c r="B310" i="42"/>
  <c r="A310" i="43"/>
  <c r="A309" i="43"/>
  <c r="A308" i="43"/>
  <c r="A307" i="43"/>
  <c r="A306" i="43"/>
  <c r="A305" i="43"/>
  <c r="A304" i="43"/>
  <c r="A303" i="43"/>
  <c r="A302" i="43"/>
  <c r="A301" i="43"/>
  <c r="A300" i="43"/>
  <c r="A299" i="43"/>
  <c r="A298" i="43"/>
  <c r="A297" i="43"/>
  <c r="A296" i="43"/>
  <c r="A295" i="43"/>
  <c r="A294" i="43"/>
  <c r="A293" i="43"/>
  <c r="A292" i="43"/>
  <c r="A291" i="43"/>
  <c r="A290" i="43"/>
  <c r="A289" i="43"/>
  <c r="A288" i="43"/>
  <c r="A287" i="43"/>
  <c r="A286" i="43"/>
  <c r="A285" i="43"/>
  <c r="A284" i="43"/>
  <c r="A283" i="43"/>
  <c r="A282" i="43"/>
  <c r="A281" i="43"/>
  <c r="A280" i="43"/>
  <c r="A279" i="43"/>
  <c r="A278" i="43"/>
  <c r="A277" i="43"/>
  <c r="A276" i="43"/>
  <c r="A275" i="43"/>
  <c r="A274" i="43"/>
  <c r="A273" i="43"/>
  <c r="A272" i="43"/>
  <c r="A271" i="43"/>
  <c r="A270" i="43"/>
  <c r="A269" i="43"/>
  <c r="A268" i="43"/>
  <c r="A267" i="43"/>
  <c r="A266" i="43"/>
  <c r="A265" i="43"/>
  <c r="A264" i="43"/>
  <c r="A263" i="43"/>
  <c r="A262" i="43"/>
  <c r="A261" i="43"/>
  <c r="A260" i="43"/>
  <c r="A259" i="43"/>
  <c r="A258" i="43"/>
  <c r="A257" i="43"/>
  <c r="B256" i="42"/>
  <c r="A256" i="43"/>
  <c r="A255" i="43"/>
  <c r="A254" i="43"/>
  <c r="A253" i="43"/>
  <c r="A252" i="43"/>
  <c r="A251" i="43"/>
  <c r="A250" i="43"/>
  <c r="A249" i="43"/>
  <c r="A248" i="43"/>
  <c r="A247" i="43"/>
  <c r="A246" i="43"/>
  <c r="A245" i="43"/>
  <c r="A244" i="43"/>
  <c r="A243" i="43"/>
  <c r="A242" i="43"/>
  <c r="A241" i="43"/>
  <c r="A240" i="43"/>
  <c r="A239" i="43"/>
  <c r="A238" i="43"/>
  <c r="A237" i="43"/>
  <c r="A236" i="43"/>
  <c r="A235" i="43"/>
  <c r="A234" i="43"/>
  <c r="A233" i="43"/>
  <c r="A232" i="43"/>
  <c r="A231" i="43"/>
  <c r="A230" i="43"/>
  <c r="A229" i="43"/>
  <c r="A228" i="43"/>
  <c r="A227" i="43"/>
  <c r="A226" i="43"/>
  <c r="A225" i="43"/>
  <c r="A224" i="43"/>
  <c r="A223" i="43"/>
  <c r="A222" i="43"/>
  <c r="A221" i="43"/>
  <c r="A220" i="43"/>
  <c r="A219" i="43"/>
  <c r="A218" i="43"/>
  <c r="A217" i="43"/>
  <c r="A216" i="43"/>
  <c r="A215" i="43"/>
  <c r="A214" i="43"/>
  <c r="A213" i="43"/>
  <c r="A212" i="43"/>
  <c r="A211" i="43"/>
  <c r="A210" i="43"/>
  <c r="A209" i="43"/>
  <c r="A208" i="43"/>
  <c r="A207" i="43"/>
  <c r="A206" i="43"/>
  <c r="A205" i="43"/>
  <c r="A204" i="43"/>
  <c r="A203" i="43"/>
  <c r="A202" i="43"/>
  <c r="A201" i="43"/>
  <c r="A200" i="43"/>
  <c r="A199" i="43"/>
  <c r="A198" i="43"/>
  <c r="A197" i="43"/>
  <c r="A196" i="43"/>
  <c r="A195" i="43"/>
  <c r="A194" i="43"/>
  <c r="A193" i="43"/>
  <c r="A192" i="43"/>
  <c r="A191" i="43"/>
  <c r="A190" i="43"/>
  <c r="A189" i="43"/>
  <c r="A188" i="43"/>
  <c r="A187" i="43"/>
  <c r="A186" i="43"/>
  <c r="A185" i="43"/>
  <c r="A184" i="43"/>
  <c r="A183" i="43"/>
  <c r="A182" i="43"/>
  <c r="A181" i="43"/>
  <c r="A180" i="43"/>
  <c r="A179" i="43"/>
  <c r="A178" i="43"/>
  <c r="A177" i="43"/>
  <c r="A176" i="43"/>
  <c r="A175" i="43"/>
  <c r="A174" i="43"/>
  <c r="A173" i="43"/>
  <c r="A172" i="42"/>
  <c r="A172" i="43"/>
  <c r="A171" i="43"/>
  <c r="A170" i="43"/>
  <c r="A169" i="43"/>
  <c r="A168" i="43"/>
  <c r="A167" i="43"/>
  <c r="A166" i="43"/>
  <c r="A165" i="43"/>
  <c r="A164" i="43"/>
  <c r="A163" i="43"/>
  <c r="A162" i="43"/>
  <c r="A161" i="43"/>
  <c r="A160" i="43"/>
  <c r="A159" i="43"/>
  <c r="A158" i="43"/>
  <c r="A157" i="43"/>
  <c r="A156" i="43"/>
  <c r="A155" i="43"/>
  <c r="A154" i="43"/>
  <c r="A153" i="43"/>
  <c r="A152" i="43"/>
  <c r="A151" i="43"/>
  <c r="C84" i="1"/>
  <c r="J84" i="1"/>
  <c r="A150" i="42"/>
  <c r="B150" i="42"/>
  <c r="A150" i="43"/>
  <c r="C83" i="1"/>
  <c r="A149" i="42"/>
  <c r="A149" i="43"/>
  <c r="C82" i="1"/>
  <c r="A148" i="42"/>
  <c r="A148" i="43"/>
  <c r="C81" i="1"/>
  <c r="A147" i="42"/>
  <c r="A147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A131" i="43"/>
  <c r="A130" i="43"/>
  <c r="A129" i="43"/>
  <c r="A128" i="43"/>
  <c r="A127" i="43"/>
  <c r="A126" i="43"/>
  <c r="A125" i="43"/>
  <c r="A124" i="43"/>
  <c r="A123" i="42"/>
  <c r="A123" i="43"/>
  <c r="A122" i="43"/>
  <c r="A121" i="43"/>
  <c r="A120" i="43"/>
  <c r="A119" i="43"/>
  <c r="A118" i="43"/>
  <c r="A117" i="43"/>
  <c r="A116" i="43"/>
  <c r="A115" i="42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2"/>
  <c r="AD39" i="1"/>
  <c r="B84" i="42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J53" i="1"/>
  <c r="B60" i="42"/>
  <c r="A60" i="42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J31" i="1"/>
  <c r="B38" i="42"/>
  <c r="A38" i="43"/>
  <c r="J30" i="1"/>
  <c r="B37" i="42"/>
  <c r="C37" i="42"/>
  <c r="A37" i="43"/>
  <c r="J29" i="1"/>
  <c r="B36" i="42"/>
  <c r="A36" i="43"/>
  <c r="J28" i="1"/>
  <c r="B35" i="42"/>
  <c r="A35" i="43"/>
  <c r="J27" i="1"/>
  <c r="B34" i="42"/>
  <c r="A34" i="43"/>
  <c r="J26" i="1"/>
  <c r="B33" i="42"/>
  <c r="A33" i="43"/>
  <c r="J25" i="1"/>
  <c r="B32" i="42"/>
  <c r="A32" i="43"/>
  <c r="J24" i="1"/>
  <c r="B31" i="42"/>
  <c r="A31" i="43"/>
  <c r="A30" i="43"/>
  <c r="A29" i="43"/>
  <c r="A28" i="43"/>
  <c r="A27" i="43"/>
  <c r="B26" i="42"/>
  <c r="A26" i="43"/>
  <c r="AK16" i="1"/>
  <c r="B25" i="42"/>
  <c r="A25" i="43"/>
  <c r="A24" i="43"/>
  <c r="B23" i="42"/>
  <c r="A23" i="43"/>
  <c r="V16" i="1"/>
  <c r="B22" i="42"/>
  <c r="A22" i="43"/>
  <c r="A21" i="43"/>
  <c r="B20" i="42"/>
  <c r="A20" i="43"/>
  <c r="G16" i="1"/>
  <c r="B19" i="42"/>
  <c r="A19" i="43"/>
  <c r="A18" i="43"/>
  <c r="A17" i="43"/>
  <c r="A16" i="43"/>
  <c r="A15" i="43"/>
  <c r="A14" i="43"/>
  <c r="B13" i="42"/>
  <c r="A13" i="43"/>
  <c r="A12" i="43"/>
  <c r="A11" i="43"/>
  <c r="A10" i="43"/>
  <c r="A9" i="43"/>
  <c r="A8" i="43"/>
  <c r="A7" i="43"/>
  <c r="A6" i="43"/>
  <c r="A5" i="43"/>
  <c r="A4" i="43"/>
  <c r="A3" i="43"/>
  <c r="A2" i="43"/>
  <c r="A1" i="43"/>
  <c r="A812" i="42"/>
  <c r="A811" i="42"/>
  <c r="A810" i="42"/>
  <c r="A809" i="42"/>
  <c r="A808" i="42"/>
  <c r="A807" i="42"/>
  <c r="A806" i="42"/>
  <c r="A805" i="42"/>
  <c r="A804" i="42"/>
  <c r="A803" i="42"/>
  <c r="A802" i="42"/>
  <c r="A801" i="42"/>
  <c r="A800" i="42"/>
  <c r="A799" i="42"/>
  <c r="A798" i="42"/>
  <c r="A797" i="42"/>
  <c r="A796" i="42"/>
  <c r="A795" i="42"/>
  <c r="A794" i="42"/>
  <c r="A793" i="42"/>
  <c r="A792" i="42"/>
  <c r="A791" i="42"/>
  <c r="A790" i="42"/>
  <c r="A789" i="42"/>
  <c r="A788" i="42"/>
  <c r="A787" i="42"/>
  <c r="A786" i="42"/>
  <c r="A785" i="42"/>
  <c r="A784" i="42"/>
  <c r="A783" i="42"/>
  <c r="A782" i="42"/>
  <c r="A781" i="42"/>
  <c r="A780" i="42"/>
  <c r="A779" i="42"/>
  <c r="A778" i="42"/>
  <c r="A777" i="42"/>
  <c r="A776" i="42"/>
  <c r="A775" i="42"/>
  <c r="A774" i="42"/>
  <c r="A773" i="42"/>
  <c r="A772" i="42"/>
  <c r="A771" i="42"/>
  <c r="A770" i="42"/>
  <c r="A769" i="42"/>
  <c r="A768" i="42"/>
  <c r="A767" i="42"/>
  <c r="A766" i="42"/>
  <c r="A765" i="42"/>
  <c r="A764" i="42"/>
  <c r="A763" i="42"/>
  <c r="A762" i="42"/>
  <c r="A761" i="42"/>
  <c r="A760" i="42"/>
  <c r="A759" i="42"/>
  <c r="A758" i="42"/>
  <c r="A757" i="42"/>
  <c r="A756" i="42"/>
  <c r="A755" i="42"/>
  <c r="A754" i="42"/>
  <c r="A753" i="42"/>
  <c r="A752" i="42"/>
  <c r="A751" i="42"/>
  <c r="A750" i="42"/>
  <c r="A749" i="42"/>
  <c r="A748" i="42"/>
  <c r="A747" i="42"/>
  <c r="A746" i="42"/>
  <c r="A745" i="42"/>
  <c r="A744" i="42"/>
  <c r="A743" i="42"/>
  <c r="A742" i="42"/>
  <c r="A741" i="42"/>
  <c r="A740" i="42"/>
  <c r="A739" i="42"/>
  <c r="A738" i="42"/>
  <c r="A737" i="42"/>
  <c r="A736" i="42"/>
  <c r="A735" i="42"/>
  <c r="A734" i="42"/>
  <c r="A733" i="42"/>
  <c r="A732" i="42"/>
  <c r="A731" i="42"/>
  <c r="A730" i="42"/>
  <c r="A729" i="42"/>
  <c r="A728" i="42"/>
  <c r="A727" i="42"/>
  <c r="A726" i="42"/>
  <c r="A725" i="42"/>
  <c r="A724" i="42"/>
  <c r="A723" i="42"/>
  <c r="A722" i="42"/>
  <c r="A721" i="42"/>
  <c r="A720" i="42"/>
  <c r="A719" i="42"/>
  <c r="A718" i="42"/>
  <c r="A717" i="42"/>
  <c r="A716" i="42"/>
  <c r="A715" i="42"/>
  <c r="A714" i="42"/>
  <c r="A713" i="42"/>
  <c r="A712" i="42"/>
  <c r="A711" i="42"/>
  <c r="A710" i="42"/>
  <c r="A709" i="42"/>
  <c r="A708" i="42"/>
  <c r="A707" i="42"/>
  <c r="A706" i="42"/>
  <c r="A705" i="42"/>
  <c r="A704" i="42"/>
  <c r="A703" i="42"/>
  <c r="A702" i="42"/>
  <c r="A701" i="42"/>
  <c r="A700" i="42"/>
  <c r="A699" i="42"/>
  <c r="A698" i="42"/>
  <c r="A697" i="42"/>
  <c r="A696" i="42"/>
  <c r="A695" i="42"/>
  <c r="A694" i="42"/>
  <c r="A693" i="42"/>
  <c r="A692" i="42"/>
  <c r="A691" i="42"/>
  <c r="A690" i="42"/>
  <c r="A689" i="42"/>
  <c r="A688" i="42"/>
  <c r="A687" i="42"/>
  <c r="A686" i="42"/>
  <c r="A685" i="42"/>
  <c r="A684" i="42"/>
  <c r="A683" i="42"/>
  <c r="A682" i="42"/>
  <c r="A681" i="42"/>
  <c r="A680" i="42"/>
  <c r="A679" i="42"/>
  <c r="A678" i="42"/>
  <c r="A677" i="42"/>
  <c r="A676" i="42"/>
  <c r="A675" i="42"/>
  <c r="A674" i="42"/>
  <c r="A673" i="42"/>
  <c r="A672" i="42"/>
  <c r="A671" i="42"/>
  <c r="A670" i="42"/>
  <c r="A669" i="42"/>
  <c r="A668" i="42"/>
  <c r="A667" i="42"/>
  <c r="A666" i="42"/>
  <c r="A665" i="42"/>
  <c r="A664" i="42"/>
  <c r="A663" i="42"/>
  <c r="A662" i="42"/>
  <c r="A661" i="42"/>
  <c r="A660" i="42"/>
  <c r="A659" i="42"/>
  <c r="A658" i="42"/>
  <c r="A657" i="42"/>
  <c r="A656" i="42"/>
  <c r="A655" i="42"/>
  <c r="A654" i="42"/>
  <c r="A653" i="42"/>
  <c r="A652" i="42"/>
  <c r="A651" i="42"/>
  <c r="A650" i="42"/>
  <c r="A649" i="42"/>
  <c r="A648" i="42"/>
  <c r="A647" i="42"/>
  <c r="A646" i="42"/>
  <c r="A645" i="42"/>
  <c r="A644" i="42"/>
  <c r="A643" i="42"/>
  <c r="A642" i="42"/>
  <c r="A641" i="42"/>
  <c r="A640" i="42"/>
  <c r="A639" i="42"/>
  <c r="A638" i="42"/>
  <c r="A637" i="42"/>
  <c r="A636" i="42"/>
  <c r="A635" i="42"/>
  <c r="A634" i="42"/>
  <c r="A633" i="42"/>
  <c r="A632" i="42"/>
  <c r="A631" i="42"/>
  <c r="A630" i="42"/>
  <c r="A629" i="42"/>
  <c r="A628" i="42"/>
  <c r="A627" i="42"/>
  <c r="A626" i="42"/>
  <c r="A625" i="42"/>
  <c r="A624" i="42"/>
  <c r="A623" i="42"/>
  <c r="A622" i="42"/>
  <c r="A621" i="42"/>
  <c r="A620" i="42"/>
  <c r="A619" i="42"/>
  <c r="A618" i="42"/>
  <c r="A617" i="42"/>
  <c r="A616" i="42"/>
  <c r="A615" i="42"/>
  <c r="A614" i="42"/>
  <c r="A613" i="42"/>
  <c r="A612" i="42"/>
  <c r="A611" i="42"/>
  <c r="A610" i="42"/>
  <c r="A609" i="42"/>
  <c r="A608" i="42"/>
  <c r="A607" i="42"/>
  <c r="A606" i="42"/>
  <c r="A605" i="42"/>
  <c r="A604" i="42"/>
  <c r="A603" i="42"/>
  <c r="A602" i="42"/>
  <c r="A601" i="42"/>
  <c r="A600" i="42"/>
  <c r="A599" i="42"/>
  <c r="A598" i="42"/>
  <c r="A597" i="42"/>
  <c r="A596" i="42"/>
  <c r="A595" i="42"/>
  <c r="A594" i="42"/>
  <c r="A593" i="42"/>
  <c r="A592" i="42"/>
  <c r="A591" i="42"/>
  <c r="A590" i="42"/>
  <c r="A589" i="42"/>
  <c r="A588" i="42"/>
  <c r="A587" i="42"/>
  <c r="A586" i="42"/>
  <c r="A585" i="42"/>
  <c r="A584" i="42"/>
  <c r="A583" i="42"/>
  <c r="A582" i="42"/>
  <c r="A581" i="42"/>
  <c r="A580" i="42"/>
  <c r="A579" i="42"/>
  <c r="A578" i="42"/>
  <c r="A577" i="42"/>
  <c r="A576" i="42"/>
  <c r="A575" i="42"/>
  <c r="A574" i="42"/>
  <c r="A573" i="42"/>
  <c r="A572" i="42"/>
  <c r="A571" i="42"/>
  <c r="A570" i="42"/>
  <c r="A569" i="42"/>
  <c r="A568" i="42"/>
  <c r="A567" i="42"/>
  <c r="A566" i="42"/>
  <c r="A565" i="42"/>
  <c r="A564" i="42"/>
  <c r="A563" i="42"/>
  <c r="A562" i="42"/>
  <c r="A561" i="42"/>
  <c r="A560" i="42"/>
  <c r="A559" i="42"/>
  <c r="A558" i="42"/>
  <c r="A557" i="42"/>
  <c r="A556" i="42"/>
  <c r="A555" i="42"/>
  <c r="A554" i="42"/>
  <c r="A553" i="42"/>
  <c r="A552" i="42"/>
  <c r="A551" i="42"/>
  <c r="A550" i="42"/>
  <c r="A549" i="42"/>
  <c r="A548" i="42"/>
  <c r="A547" i="42"/>
  <c r="A546" i="42"/>
  <c r="A545" i="42"/>
  <c r="A544" i="42"/>
  <c r="A543" i="42"/>
  <c r="A542" i="42"/>
  <c r="A541" i="42"/>
  <c r="A540" i="42"/>
  <c r="A539" i="42"/>
  <c r="A538" i="42"/>
  <c r="A537" i="42"/>
  <c r="A536" i="42"/>
  <c r="A535" i="42"/>
  <c r="A534" i="42"/>
  <c r="A533" i="42"/>
  <c r="A532" i="42"/>
  <c r="A531" i="42"/>
  <c r="A530" i="42"/>
  <c r="A529" i="42"/>
  <c r="A528" i="42"/>
  <c r="A527" i="42"/>
  <c r="A526" i="42"/>
  <c r="A525" i="42"/>
  <c r="A524" i="42"/>
  <c r="A523" i="42"/>
  <c r="A522" i="42"/>
  <c r="A521" i="42"/>
  <c r="A520" i="42"/>
  <c r="A519" i="42"/>
  <c r="A518" i="42"/>
  <c r="A517" i="42"/>
  <c r="A516" i="42"/>
  <c r="A515" i="42"/>
  <c r="A514" i="42"/>
  <c r="A513" i="42"/>
  <c r="A512" i="42"/>
  <c r="A511" i="42"/>
  <c r="A510" i="42"/>
  <c r="A509" i="42"/>
  <c r="A508" i="42"/>
  <c r="A507" i="42"/>
  <c r="A506" i="42"/>
  <c r="A505" i="42"/>
  <c r="A504" i="42"/>
  <c r="A503" i="42"/>
  <c r="A502" i="42"/>
  <c r="A501" i="42"/>
  <c r="A500" i="42"/>
  <c r="A499" i="42"/>
  <c r="A498" i="42"/>
  <c r="A497" i="42"/>
  <c r="A496" i="42"/>
  <c r="A495" i="42"/>
  <c r="A494" i="42"/>
  <c r="A493" i="42"/>
  <c r="A492" i="42"/>
  <c r="A491" i="42"/>
  <c r="A490" i="42"/>
  <c r="A489" i="42"/>
  <c r="A488" i="42"/>
  <c r="A487" i="42"/>
  <c r="A486" i="42"/>
  <c r="A485" i="42"/>
  <c r="A484" i="42"/>
  <c r="A483" i="42"/>
  <c r="A482" i="42"/>
  <c r="A481" i="42"/>
  <c r="A480" i="42"/>
  <c r="A479" i="42"/>
  <c r="A478" i="42"/>
  <c r="A477" i="42"/>
  <c r="A476" i="42"/>
  <c r="A475" i="42"/>
  <c r="A474" i="42"/>
  <c r="A473" i="42"/>
  <c r="A472" i="42"/>
  <c r="A471" i="42"/>
  <c r="A470" i="42"/>
  <c r="A469" i="42"/>
  <c r="A468" i="42"/>
  <c r="A467" i="42"/>
  <c r="A466" i="42"/>
  <c r="A465" i="42"/>
  <c r="A464" i="42"/>
  <c r="A463" i="42"/>
  <c r="A462" i="42"/>
  <c r="A461" i="42"/>
  <c r="A460" i="42"/>
  <c r="A459" i="42"/>
  <c r="A458" i="42"/>
  <c r="A457" i="42"/>
  <c r="A456" i="42"/>
  <c r="A455" i="42"/>
  <c r="A454" i="42"/>
  <c r="A453" i="42"/>
  <c r="A452" i="42"/>
  <c r="A451" i="42"/>
  <c r="A450" i="42"/>
  <c r="A449" i="42"/>
  <c r="A448" i="42"/>
  <c r="A447" i="42"/>
  <c r="A446" i="42"/>
  <c r="A445" i="42"/>
  <c r="A444" i="42"/>
  <c r="A443" i="42"/>
  <c r="A442" i="42"/>
  <c r="A441" i="42"/>
  <c r="A440" i="42"/>
  <c r="A439" i="42"/>
  <c r="A438" i="42"/>
  <c r="A437" i="42"/>
  <c r="A436" i="42"/>
  <c r="A435" i="42"/>
  <c r="A434" i="42"/>
  <c r="A433" i="42"/>
  <c r="A432" i="42"/>
  <c r="A431" i="42"/>
  <c r="A430" i="42"/>
  <c r="A429" i="42"/>
  <c r="A428" i="42"/>
  <c r="A427" i="42"/>
  <c r="A426" i="42"/>
  <c r="A425" i="42"/>
  <c r="A424" i="42"/>
  <c r="A423" i="42"/>
  <c r="A422" i="42"/>
  <c r="A421" i="42"/>
  <c r="A420" i="42"/>
  <c r="A419" i="42"/>
  <c r="A418" i="42"/>
  <c r="A417" i="42"/>
  <c r="A416" i="42"/>
  <c r="A415" i="42"/>
  <c r="A414" i="42"/>
  <c r="A413" i="42"/>
  <c r="A412" i="42"/>
  <c r="A411" i="42"/>
  <c r="A410" i="42"/>
  <c r="A409" i="42"/>
  <c r="A408" i="42"/>
  <c r="A407" i="42"/>
  <c r="A406" i="42"/>
  <c r="A405" i="42"/>
  <c r="A404" i="42"/>
  <c r="A403" i="42"/>
  <c r="A402" i="42"/>
  <c r="A401" i="42"/>
  <c r="A400" i="42"/>
  <c r="A399" i="42"/>
  <c r="A398" i="42"/>
  <c r="A397" i="42"/>
  <c r="A396" i="42"/>
  <c r="A395" i="42"/>
  <c r="A394" i="42"/>
  <c r="A393" i="42"/>
  <c r="A392" i="42"/>
  <c r="A391" i="42"/>
  <c r="A390" i="42"/>
  <c r="A389" i="42"/>
  <c r="A388" i="42"/>
  <c r="A387" i="42"/>
  <c r="A386" i="42"/>
  <c r="A385" i="42"/>
  <c r="A384" i="42"/>
  <c r="A383" i="42"/>
  <c r="A382" i="42"/>
  <c r="A381" i="42"/>
  <c r="A380" i="42"/>
  <c r="A379" i="42"/>
  <c r="A378" i="42"/>
  <c r="A377" i="42"/>
  <c r="A376" i="42"/>
  <c r="A375" i="42"/>
  <c r="A374" i="42"/>
  <c r="A373" i="42"/>
  <c r="A372" i="42"/>
  <c r="A371" i="42"/>
  <c r="A370" i="42"/>
  <c r="A369" i="42"/>
  <c r="A368" i="42"/>
  <c r="A367" i="42"/>
  <c r="A366" i="42"/>
  <c r="A365" i="42"/>
  <c r="A364" i="42"/>
  <c r="A363" i="42"/>
  <c r="A362" i="42"/>
  <c r="A361" i="42"/>
  <c r="A360" i="42"/>
  <c r="A359" i="42"/>
  <c r="A358" i="42"/>
  <c r="A357" i="42"/>
  <c r="A356" i="42"/>
  <c r="A355" i="42"/>
  <c r="A354" i="42"/>
  <c r="A353" i="42"/>
  <c r="A352" i="42"/>
  <c r="A351" i="42"/>
  <c r="A350" i="42"/>
  <c r="A349" i="42"/>
  <c r="A348" i="42"/>
  <c r="A347" i="42"/>
  <c r="A346" i="42"/>
  <c r="A345" i="42"/>
  <c r="A344" i="42"/>
  <c r="A343" i="42"/>
  <c r="A342" i="42"/>
  <c r="A341" i="42"/>
  <c r="A340" i="42"/>
  <c r="A339" i="42"/>
  <c r="A338" i="42"/>
  <c r="A337" i="42"/>
  <c r="A336" i="42"/>
  <c r="A335" i="42"/>
  <c r="A334" i="42"/>
  <c r="A333" i="42"/>
  <c r="A332" i="42"/>
  <c r="A331" i="42"/>
  <c r="A330" i="42"/>
  <c r="A329" i="42"/>
  <c r="A328" i="42"/>
  <c r="A327" i="42"/>
  <c r="A326" i="42"/>
  <c r="A325" i="42"/>
  <c r="A324" i="42"/>
  <c r="A323" i="42"/>
  <c r="A322" i="42"/>
  <c r="A321" i="42"/>
  <c r="A320" i="42"/>
  <c r="A319" i="42"/>
  <c r="A318" i="42"/>
  <c r="A300" i="42"/>
  <c r="A297" i="42"/>
  <c r="A294" i="42"/>
  <c r="A291" i="42"/>
  <c r="A282" i="42"/>
  <c r="A281" i="42"/>
  <c r="A280" i="42"/>
  <c r="A279" i="42"/>
  <c r="A278" i="42"/>
  <c r="A277" i="42"/>
  <c r="A276" i="42"/>
  <c r="A275" i="42"/>
  <c r="B270" i="42"/>
  <c r="A270" i="42"/>
  <c r="B269" i="42"/>
  <c r="A269" i="42"/>
  <c r="B268" i="42"/>
  <c r="A268" i="42"/>
  <c r="B267" i="42"/>
  <c r="A267" i="42"/>
  <c r="B266" i="42"/>
  <c r="A266" i="42"/>
  <c r="B263" i="42"/>
  <c r="A263" i="42"/>
  <c r="B262" i="42"/>
  <c r="A262" i="42"/>
  <c r="B261" i="42"/>
  <c r="A261" i="42"/>
  <c r="B260" i="42"/>
  <c r="A260" i="42"/>
  <c r="B259" i="42"/>
  <c r="A259" i="42"/>
  <c r="B257" i="42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B237" i="42"/>
  <c r="A237" i="42"/>
  <c r="B236" i="42"/>
  <c r="A236" i="42"/>
  <c r="B235" i="42"/>
  <c r="A235" i="42"/>
  <c r="B234" i="42"/>
  <c r="A234" i="42"/>
  <c r="B233" i="42"/>
  <c r="A233" i="42"/>
  <c r="B232" i="42"/>
  <c r="A232" i="42"/>
  <c r="B231" i="42"/>
  <c r="A231" i="42"/>
  <c r="B230" i="42"/>
  <c r="A230" i="42"/>
  <c r="B229" i="42"/>
  <c r="A229" i="42"/>
  <c r="B228" i="42"/>
  <c r="A228" i="42"/>
  <c r="B227" i="42"/>
  <c r="A227" i="42"/>
  <c r="B226" i="42"/>
  <c r="A226" i="42"/>
  <c r="B225" i="42"/>
  <c r="A225" i="42"/>
  <c r="B224" i="42"/>
  <c r="A224" i="42"/>
  <c r="B223" i="42"/>
  <c r="A223" i="42"/>
  <c r="B222" i="42"/>
  <c r="A222" i="42"/>
  <c r="B221" i="42"/>
  <c r="A221" i="42"/>
  <c r="B220" i="42"/>
  <c r="A220" i="42"/>
  <c r="B219" i="42"/>
  <c r="A219" i="42"/>
  <c r="B218" i="42"/>
  <c r="A218" i="42"/>
  <c r="B217" i="42"/>
  <c r="A217" i="42"/>
  <c r="B215" i="42"/>
  <c r="A215" i="42"/>
  <c r="B214" i="42"/>
  <c r="A214" i="42"/>
  <c r="B213" i="42"/>
  <c r="A213" i="42"/>
  <c r="B212" i="42"/>
  <c r="A212" i="42"/>
  <c r="B211" i="42"/>
  <c r="A211" i="42"/>
  <c r="B210" i="42"/>
  <c r="A210" i="42"/>
  <c r="B209" i="42"/>
  <c r="A209" i="42"/>
  <c r="B208" i="42"/>
  <c r="A208" i="42"/>
  <c r="B207" i="42"/>
  <c r="A207" i="42"/>
  <c r="B206" i="42"/>
  <c r="A206" i="42"/>
  <c r="B205" i="42"/>
  <c r="A205" i="42"/>
  <c r="B204" i="42"/>
  <c r="A204" i="42"/>
  <c r="B203" i="42"/>
  <c r="A203" i="42"/>
  <c r="B202" i="42"/>
  <c r="A202" i="42"/>
  <c r="B201" i="42"/>
  <c r="A201" i="42"/>
  <c r="B200" i="42"/>
  <c r="A200" i="42"/>
  <c r="B199" i="42"/>
  <c r="A199" i="42"/>
  <c r="B198" i="42"/>
  <c r="A198" i="42"/>
  <c r="B197" i="42"/>
  <c r="A197" i="42"/>
  <c r="B196" i="42"/>
  <c r="A196" i="42"/>
  <c r="B195" i="42"/>
  <c r="A195" i="42"/>
  <c r="B194" i="42"/>
  <c r="A194" i="42"/>
  <c r="B193" i="42"/>
  <c r="A193" i="42"/>
  <c r="B192" i="42"/>
  <c r="A192" i="42"/>
  <c r="B191" i="42"/>
  <c r="A191" i="42"/>
  <c r="B190" i="42"/>
  <c r="A190" i="42"/>
  <c r="B189" i="42"/>
  <c r="A189" i="42"/>
  <c r="B188" i="42"/>
  <c r="A188" i="42"/>
  <c r="B187" i="42"/>
  <c r="A187" i="42"/>
  <c r="B186" i="42"/>
  <c r="A186" i="42"/>
  <c r="B185" i="42"/>
  <c r="A185" i="42"/>
  <c r="B181" i="42"/>
  <c r="A181" i="42"/>
  <c r="B180" i="42"/>
  <c r="A180" i="42"/>
  <c r="B179" i="42"/>
  <c r="A179" i="42"/>
  <c r="B178" i="42"/>
  <c r="A178" i="42"/>
  <c r="B177" i="42"/>
  <c r="A177" i="42"/>
  <c r="B176" i="42"/>
  <c r="A176" i="42"/>
  <c r="B175" i="42"/>
  <c r="A175" i="42"/>
  <c r="B174" i="42"/>
  <c r="A174" i="42"/>
  <c r="B173" i="42"/>
  <c r="A173" i="42"/>
  <c r="B172" i="42"/>
  <c r="A169" i="42"/>
  <c r="A168" i="42"/>
  <c r="A167" i="42"/>
  <c r="A166" i="42"/>
  <c r="A165" i="42"/>
  <c r="A164" i="42"/>
  <c r="A163" i="42"/>
  <c r="A162" i="42"/>
  <c r="A161" i="42"/>
  <c r="A160" i="42"/>
  <c r="A156" i="42"/>
  <c r="B156" i="42"/>
  <c r="A155" i="42"/>
  <c r="B155" i="42"/>
  <c r="A154" i="42"/>
  <c r="B154" i="42"/>
  <c r="A153" i="42"/>
  <c r="B153" i="42"/>
  <c r="A152" i="42"/>
  <c r="B152" i="42"/>
  <c r="A151" i="42"/>
  <c r="B151" i="42"/>
  <c r="B149" i="42"/>
  <c r="B148" i="42"/>
  <c r="B147" i="42"/>
  <c r="B142" i="42"/>
  <c r="A142" i="42"/>
  <c r="B141" i="42"/>
  <c r="A141" i="42"/>
  <c r="B140" i="42"/>
  <c r="A140" i="42"/>
  <c r="A136" i="42"/>
  <c r="A135" i="42"/>
  <c r="A134" i="42"/>
  <c r="A133" i="42"/>
  <c r="A132" i="42"/>
  <c r="A131" i="42"/>
  <c r="A130" i="42"/>
  <c r="B124" i="42"/>
  <c r="A124" i="42"/>
  <c r="B123" i="42"/>
  <c r="A121" i="42"/>
  <c r="A120" i="42"/>
  <c r="A119" i="42"/>
  <c r="A118" i="42"/>
  <c r="A117" i="42"/>
  <c r="A116" i="42"/>
  <c r="C109" i="42"/>
  <c r="B109" i="42"/>
  <c r="A109" i="42"/>
  <c r="C108" i="42"/>
  <c r="B108" i="42"/>
  <c r="A108" i="42"/>
  <c r="C107" i="42"/>
  <c r="B107" i="42"/>
  <c r="A107" i="42"/>
  <c r="C100" i="42"/>
  <c r="B100" i="42"/>
  <c r="A100" i="42"/>
  <c r="C99" i="42"/>
  <c r="B99" i="42"/>
  <c r="A99" i="42"/>
  <c r="C98" i="42"/>
  <c r="B98" i="42"/>
  <c r="A98" i="42"/>
  <c r="C97" i="42"/>
  <c r="B97" i="42"/>
  <c r="A97" i="42"/>
  <c r="C96" i="42"/>
  <c r="B96" i="42"/>
  <c r="A96" i="42"/>
  <c r="C95" i="42"/>
  <c r="B95" i="42"/>
  <c r="A95" i="42"/>
  <c r="B89" i="42"/>
  <c r="B88" i="42"/>
  <c r="B87" i="42"/>
  <c r="B86" i="42"/>
  <c r="AD38" i="1"/>
  <c r="B83" i="42"/>
  <c r="A83" i="42"/>
  <c r="AD37" i="1"/>
  <c r="B82" i="42"/>
  <c r="A82" i="42"/>
  <c r="AD36" i="1"/>
  <c r="B81" i="42"/>
  <c r="A81" i="42"/>
  <c r="AD35" i="1"/>
  <c r="B80" i="42"/>
  <c r="A80" i="42"/>
  <c r="B64" i="42"/>
  <c r="B63" i="42"/>
  <c r="B62" i="42"/>
  <c r="C60" i="42"/>
  <c r="C59" i="42"/>
  <c r="B59" i="42"/>
  <c r="A59" i="42"/>
  <c r="C58" i="42"/>
  <c r="B58" i="42"/>
  <c r="A58" i="42"/>
  <c r="C57" i="42"/>
  <c r="B57" i="42"/>
  <c r="A57" i="42"/>
  <c r="B56" i="42"/>
  <c r="B55" i="42"/>
  <c r="B54" i="42"/>
  <c r="B53" i="42"/>
  <c r="B52" i="42"/>
  <c r="C51" i="42"/>
  <c r="B51" i="42"/>
  <c r="C50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14" i="42"/>
  <c r="B12" i="42"/>
  <c r="B11" i="42"/>
  <c r="B10" i="42"/>
  <c r="B9" i="42"/>
  <c r="B8" i="42"/>
  <c r="B7" i="42"/>
  <c r="B6" i="42"/>
  <c r="B5" i="42"/>
  <c r="B4" i="42"/>
  <c r="B2" i="42"/>
  <c r="B1" i="42"/>
  <c r="B3" i="42"/>
  <c r="AD29" i="1"/>
  <c r="AD28" i="1"/>
  <c r="AD25" i="1"/>
  <c r="X28" i="1"/>
  <c r="K3" i="33"/>
  <c r="K4" i="33"/>
  <c r="L4" i="33"/>
  <c r="M4" i="33"/>
  <c r="K5" i="33"/>
  <c r="L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B81" i="1"/>
  <c r="O92" i="1"/>
  <c r="O91" i="1"/>
  <c r="O90" i="1"/>
  <c r="O89" i="1"/>
  <c r="C5" i="6"/>
  <c r="I5" i="6"/>
  <c r="I19" i="6"/>
  <c r="M5" i="33"/>
  <c r="L6" i="33"/>
  <c r="M6" i="33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O3" i="33"/>
  <c r="L17" i="6"/>
  <c r="O4" i="33"/>
  <c r="L18" i="6"/>
  <c r="O6" i="33"/>
  <c r="L20" i="6"/>
  <c r="O7" i="33"/>
  <c r="L21" i="6"/>
  <c r="O5" i="33"/>
  <c r="L19" i="6"/>
  <c r="O2" i="33"/>
  <c r="L16" i="6"/>
  <c r="L7" i="33"/>
  <c r="M7" i="33"/>
  <c r="L8" i="33"/>
  <c r="M8" i="33"/>
  <c r="M179" i="37"/>
  <c r="M178" i="37"/>
  <c r="M177" i="37"/>
  <c r="M176" i="37"/>
  <c r="M175" i="37"/>
  <c r="M174" i="37"/>
  <c r="I179" i="37"/>
  <c r="I178" i="37"/>
  <c r="I177" i="37"/>
  <c r="I176" i="37"/>
  <c r="I175" i="37"/>
  <c r="I174" i="37"/>
  <c r="B92" i="34" a="1"/>
  <c r="B92" i="34"/>
  <c r="C92" i="34"/>
  <c r="B91" i="34" a="1"/>
  <c r="B91" i="34"/>
  <c r="C91" i="34"/>
  <c r="B90" i="34" a="1"/>
  <c r="B90" i="34"/>
  <c r="C90" i="34"/>
  <c r="B89" i="34" a="1"/>
  <c r="B89" i="34"/>
  <c r="C89" i="34"/>
  <c r="B88" i="34" a="1"/>
  <c r="B88" i="34"/>
  <c r="C88" i="34"/>
  <c r="B87" i="34" a="1"/>
  <c r="B87" i="34"/>
  <c r="C87" i="34"/>
  <c r="B86" i="34" a="1"/>
  <c r="B86" i="34"/>
  <c r="C86" i="34"/>
  <c r="B85" i="34" a="1"/>
  <c r="B85" i="34"/>
  <c r="C85" i="34"/>
  <c r="B84" i="34" a="1"/>
  <c r="B84" i="34"/>
  <c r="C84" i="34"/>
  <c r="B83" i="34" a="1"/>
  <c r="B83" i="34"/>
  <c r="C83" i="34"/>
  <c r="B82" i="34" a="1"/>
  <c r="B82" i="34"/>
  <c r="C82" i="34"/>
  <c r="B81" i="34" a="1"/>
  <c r="B81" i="34"/>
  <c r="C81" i="34"/>
  <c r="B80" i="34" a="1"/>
  <c r="B80" i="34"/>
  <c r="C80" i="34"/>
  <c r="B79" i="34" a="1"/>
  <c r="B79" i="34"/>
  <c r="C79" i="34"/>
  <c r="B78" i="34" a="1"/>
  <c r="B78" i="34"/>
  <c r="C78" i="34"/>
  <c r="B77" i="34" a="1"/>
  <c r="B77" i="34"/>
  <c r="C77" i="34"/>
  <c r="B76" i="34" a="1"/>
  <c r="B76" i="34"/>
  <c r="C76" i="34"/>
  <c r="B75" i="34" a="1"/>
  <c r="B75" i="34"/>
  <c r="C75" i="34"/>
  <c r="B74" i="34" a="1"/>
  <c r="B74" i="34"/>
  <c r="C74" i="34"/>
  <c r="B73" i="34" a="1"/>
  <c r="B73" i="34"/>
  <c r="C73" i="34"/>
  <c r="B72" i="34" a="1"/>
  <c r="B72" i="34"/>
  <c r="C72" i="34"/>
  <c r="B71" i="34" a="1"/>
  <c r="B71" i="34"/>
  <c r="C71" i="34"/>
  <c r="B70" i="34" a="1"/>
  <c r="B70" i="34"/>
  <c r="C70" i="34"/>
  <c r="B69" i="34" a="1"/>
  <c r="B69" i="34"/>
  <c r="C69" i="34"/>
  <c r="L9" i="33"/>
  <c r="M9" i="33"/>
  <c r="I4" i="6"/>
  <c r="I3" i="6"/>
  <c r="AM10" i="1"/>
  <c r="H2" i="6"/>
  <c r="L10" i="33"/>
  <c r="M10" i="33"/>
  <c r="L11" i="33"/>
  <c r="M11" i="33"/>
  <c r="B96" i="7"/>
  <c r="L12" i="33"/>
  <c r="M12" i="33"/>
  <c r="H4" i="6"/>
  <c r="L13" i="33"/>
  <c r="M13" i="33"/>
  <c r="L14" i="33"/>
  <c r="M14" i="33"/>
  <c r="N6" i="24"/>
  <c r="N7" i="24"/>
  <c r="J85" i="1"/>
  <c r="A6" i="3" a="1"/>
  <c r="A6" i="3"/>
  <c r="Q85" i="1"/>
  <c r="J2" i="24"/>
  <c r="J3" i="24"/>
  <c r="J4" i="24"/>
  <c r="J5" i="24"/>
  <c r="J6" i="24"/>
  <c r="J7" i="24"/>
  <c r="J8" i="24"/>
  <c r="J9" i="24"/>
  <c r="J10" i="24"/>
  <c r="J86" i="1"/>
  <c r="J11" i="24"/>
  <c r="J12" i="24"/>
  <c r="J13" i="24"/>
  <c r="J14" i="24"/>
  <c r="J15" i="24"/>
  <c r="J16" i="24"/>
  <c r="J17" i="24"/>
  <c r="J18" i="24"/>
  <c r="J19" i="24"/>
  <c r="J20" i="24"/>
  <c r="J21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7" i="24"/>
  <c r="J39" i="24"/>
  <c r="J50" i="1"/>
  <c r="J51" i="1"/>
  <c r="E51" i="37"/>
  <c r="J52" i="1"/>
  <c r="E52" i="37"/>
  <c r="J43" i="1"/>
  <c r="B19" i="34" a="1"/>
  <c r="B19" i="34"/>
  <c r="C19" i="34"/>
  <c r="B18" i="34" a="1"/>
  <c r="B18" i="34"/>
  <c r="C18" i="34"/>
  <c r="B17" i="34" a="1"/>
  <c r="B17" i="34"/>
  <c r="C17" i="34"/>
  <c r="B16" i="34" a="1"/>
  <c r="B16" i="34"/>
  <c r="C16" i="34"/>
  <c r="B15" i="34" a="1"/>
  <c r="B15" i="34"/>
  <c r="C15" i="34"/>
  <c r="B14" i="34" a="1"/>
  <c r="B14" i="34"/>
  <c r="C14" i="34"/>
  <c r="J49" i="1"/>
  <c r="J48" i="1"/>
  <c r="J47" i="1"/>
  <c r="J46" i="1"/>
  <c r="J45" i="1"/>
  <c r="J40" i="1"/>
  <c r="J39" i="1"/>
  <c r="J38" i="1"/>
  <c r="J37" i="1"/>
  <c r="J36" i="1"/>
  <c r="J35" i="1"/>
  <c r="J34" i="1"/>
  <c r="J33" i="1"/>
  <c r="J32" i="1"/>
  <c r="R24" i="1"/>
  <c r="AG8" i="1"/>
  <c r="A23" i="1"/>
  <c r="E53" i="37"/>
  <c r="J41" i="1"/>
  <c r="J42" i="1"/>
  <c r="J44" i="1"/>
  <c r="E17" i="6"/>
  <c r="J83" i="1"/>
  <c r="B103" i="37"/>
  <c r="B102" i="37"/>
  <c r="J91" i="1"/>
  <c r="B12" i="3" a="1"/>
  <c r="B12" i="3"/>
  <c r="W91" i="1"/>
  <c r="J90" i="1"/>
  <c r="J92" i="1"/>
  <c r="E13" i="3" a="1"/>
  <c r="E13" i="3"/>
  <c r="AO92" i="1"/>
  <c r="B193" i="37"/>
  <c r="K171" i="37"/>
  <c r="I171" i="37"/>
  <c r="K170" i="37"/>
  <c r="I170" i="37"/>
  <c r="K169" i="37"/>
  <c r="I169" i="37"/>
  <c r="K168" i="37"/>
  <c r="I168" i="37"/>
  <c r="K167" i="37"/>
  <c r="I167" i="37"/>
  <c r="K166" i="37"/>
  <c r="I166" i="37"/>
  <c r="K165" i="37"/>
  <c r="I165" i="37"/>
  <c r="K164" i="37"/>
  <c r="I164" i="37"/>
  <c r="K163" i="37"/>
  <c r="I163" i="37"/>
  <c r="K162" i="37"/>
  <c r="I162" i="37"/>
  <c r="K161" i="37"/>
  <c r="I161" i="37"/>
  <c r="K160" i="37"/>
  <c r="I160" i="37"/>
  <c r="K159" i="37"/>
  <c r="I159" i="37"/>
  <c r="K158" i="37"/>
  <c r="I158" i="37"/>
  <c r="K157" i="37"/>
  <c r="I157" i="37"/>
  <c r="K156" i="37"/>
  <c r="I156" i="37"/>
  <c r="K155" i="37"/>
  <c r="I155" i="37"/>
  <c r="K154" i="37"/>
  <c r="I154" i="37"/>
  <c r="K153" i="37"/>
  <c r="I153" i="37"/>
  <c r="K152" i="37"/>
  <c r="I152" i="37"/>
  <c r="K151" i="37"/>
  <c r="I151" i="37"/>
  <c r="D180" i="37"/>
  <c r="B180" i="37"/>
  <c r="D179" i="37"/>
  <c r="B179" i="37"/>
  <c r="D178" i="37"/>
  <c r="B178" i="37"/>
  <c r="D177" i="37"/>
  <c r="B177" i="37"/>
  <c r="D176" i="37"/>
  <c r="B176" i="37"/>
  <c r="D175" i="37"/>
  <c r="B175" i="37"/>
  <c r="D174" i="37"/>
  <c r="B174" i="37"/>
  <c r="D173" i="37"/>
  <c r="B173" i="37"/>
  <c r="D172" i="37"/>
  <c r="B172" i="37"/>
  <c r="D171" i="37"/>
  <c r="B171" i="37"/>
  <c r="D170" i="37"/>
  <c r="B170" i="37"/>
  <c r="D169" i="37"/>
  <c r="B169" i="37"/>
  <c r="D168" i="37"/>
  <c r="B168" i="37"/>
  <c r="D167" i="37"/>
  <c r="B167" i="37"/>
  <c r="D166" i="37"/>
  <c r="B166" i="37"/>
  <c r="D165" i="37"/>
  <c r="B165" i="37"/>
  <c r="D164" i="37"/>
  <c r="B164" i="37"/>
  <c r="D163" i="37"/>
  <c r="B163" i="37"/>
  <c r="D162" i="37"/>
  <c r="B162" i="37"/>
  <c r="D161" i="37"/>
  <c r="B161" i="37"/>
  <c r="D160" i="37"/>
  <c r="B160" i="37"/>
  <c r="D159" i="37"/>
  <c r="B159" i="37"/>
  <c r="D158" i="37"/>
  <c r="B158" i="37"/>
  <c r="D157" i="37"/>
  <c r="B157" i="37"/>
  <c r="D156" i="37"/>
  <c r="B156" i="37"/>
  <c r="D155" i="37"/>
  <c r="B155" i="37"/>
  <c r="D154" i="37"/>
  <c r="B154" i="37"/>
  <c r="D153" i="37"/>
  <c r="B153" i="37"/>
  <c r="D152" i="37"/>
  <c r="B152" i="37"/>
  <c r="D151" i="37"/>
  <c r="B151" i="37"/>
  <c r="T46" i="37"/>
  <c r="T45" i="37"/>
  <c r="T44" i="37"/>
  <c r="T43" i="37"/>
  <c r="T42" i="37"/>
  <c r="O46" i="37"/>
  <c r="O45" i="37"/>
  <c r="O44" i="37"/>
  <c r="O43" i="37"/>
  <c r="O42" i="37"/>
  <c r="AS107" i="1"/>
  <c r="AS106" i="1"/>
  <c r="AS105" i="1"/>
  <c r="AS104" i="1"/>
  <c r="AS103" i="1"/>
  <c r="AS102" i="1"/>
  <c r="AS101" i="1"/>
  <c r="AS99" i="1"/>
  <c r="AT116" i="1"/>
  <c r="AT117" i="1"/>
  <c r="R13" i="37"/>
  <c r="J13" i="37"/>
  <c r="B13" i="37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B9" i="33"/>
  <c r="W181" i="37"/>
  <c r="R181" i="37"/>
  <c r="R180" i="37"/>
  <c r="W179" i="37"/>
  <c r="R179" i="37"/>
  <c r="R178" i="37"/>
  <c r="W177" i="37"/>
  <c r="R177" i="37"/>
  <c r="R176" i="37"/>
  <c r="W175" i="37"/>
  <c r="R175" i="37"/>
  <c r="R174" i="37"/>
  <c r="W173" i="37"/>
  <c r="R173" i="37"/>
  <c r="R172" i="37"/>
  <c r="W171" i="37"/>
  <c r="R171" i="37"/>
  <c r="R170" i="37"/>
  <c r="W169" i="37"/>
  <c r="R169" i="37"/>
  <c r="R168" i="37"/>
  <c r="W167" i="37"/>
  <c r="R167" i="37"/>
  <c r="R166" i="37"/>
  <c r="W165" i="37"/>
  <c r="R165" i="37"/>
  <c r="R164" i="37"/>
  <c r="W163" i="37"/>
  <c r="R163" i="37"/>
  <c r="R162" i="37"/>
  <c r="W161" i="37"/>
  <c r="R161" i="37"/>
  <c r="R160" i="37"/>
  <c r="W159" i="37"/>
  <c r="R159" i="37"/>
  <c r="R158" i="37"/>
  <c r="W157" i="37"/>
  <c r="R157" i="37"/>
  <c r="R156" i="37"/>
  <c r="W155" i="37"/>
  <c r="R155" i="37"/>
  <c r="R154" i="37"/>
  <c r="W153" i="37"/>
  <c r="R153" i="37"/>
  <c r="R152" i="37"/>
  <c r="W151" i="37"/>
  <c r="R151" i="37"/>
  <c r="R150" i="37"/>
  <c r="T189" i="37"/>
  <c r="R189" i="37"/>
  <c r="P189" i="37"/>
  <c r="N189" i="37"/>
  <c r="I189" i="37"/>
  <c r="G189" i="37"/>
  <c r="B189" i="37"/>
  <c r="T188" i="37"/>
  <c r="R188" i="37"/>
  <c r="P188" i="37"/>
  <c r="N188" i="37"/>
  <c r="I188" i="37"/>
  <c r="G188" i="37"/>
  <c r="B188" i="37"/>
  <c r="T187" i="37"/>
  <c r="R187" i="37"/>
  <c r="P187" i="37"/>
  <c r="N187" i="37"/>
  <c r="I187" i="37"/>
  <c r="G187" i="37"/>
  <c r="B187" i="37"/>
  <c r="T186" i="37"/>
  <c r="R186" i="37"/>
  <c r="P186" i="37"/>
  <c r="N186" i="37"/>
  <c r="I186" i="37"/>
  <c r="G186" i="37"/>
  <c r="B186" i="37"/>
  <c r="T185" i="37"/>
  <c r="R185" i="37"/>
  <c r="P185" i="37"/>
  <c r="N185" i="37"/>
  <c r="I185" i="37"/>
  <c r="G185" i="37"/>
  <c r="B185" i="37"/>
  <c r="I29" i="10"/>
  <c r="I28" i="10"/>
  <c r="I27" i="10"/>
  <c r="I26" i="10"/>
  <c r="I25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J89" i="1"/>
  <c r="C10" i="3" a="1"/>
  <c r="C10" i="3"/>
  <c r="AC89" i="1"/>
  <c r="J88" i="1"/>
  <c r="J87" i="1"/>
  <c r="R39" i="37"/>
  <c r="R36" i="37"/>
  <c r="R27" i="32"/>
  <c r="AD34" i="1"/>
  <c r="R34" i="37"/>
  <c r="AD33" i="1"/>
  <c r="AD32" i="1"/>
  <c r="AD31" i="1"/>
  <c r="AD30" i="1"/>
  <c r="R33" i="37"/>
  <c r="AD27" i="1"/>
  <c r="AD26" i="1"/>
  <c r="T41" i="37"/>
  <c r="AD24" i="1"/>
  <c r="O41" i="37"/>
  <c r="K146" i="37"/>
  <c r="I146" i="37"/>
  <c r="B146" i="37"/>
  <c r="K145" i="37"/>
  <c r="I145" i="37"/>
  <c r="B145" i="37"/>
  <c r="B38" i="32"/>
  <c r="G38" i="32"/>
  <c r="U98" i="1"/>
  <c r="U99" i="1"/>
  <c r="U100" i="1"/>
  <c r="U101" i="1"/>
  <c r="U102" i="1"/>
  <c r="U103" i="1"/>
  <c r="U104" i="1"/>
  <c r="U105" i="1"/>
  <c r="U106" i="1"/>
  <c r="U107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C2" i="6"/>
  <c r="C3" i="6"/>
  <c r="C72" i="1"/>
  <c r="B53" i="1"/>
  <c r="M12" i="6"/>
  <c r="B2" i="37"/>
  <c r="B31" i="7"/>
  <c r="E31" i="7"/>
  <c r="B78" i="1"/>
  <c r="AF6" i="1"/>
  <c r="B11" i="7"/>
  <c r="E11" i="7"/>
  <c r="B10" i="7"/>
  <c r="E10" i="7"/>
  <c r="B9" i="7"/>
  <c r="E9" i="7"/>
  <c r="AF71" i="1"/>
  <c r="AF70" i="1"/>
  <c r="AF69" i="1"/>
  <c r="AF68" i="1"/>
  <c r="AF67" i="1"/>
  <c r="AF66" i="1"/>
  <c r="AF65" i="1"/>
  <c r="L11" i="6"/>
  <c r="K71" i="1"/>
  <c r="R85" i="37"/>
  <c r="R84" i="37"/>
  <c r="N79" i="37"/>
  <c r="N82" i="37"/>
  <c r="N74" i="37"/>
  <c r="N77" i="37"/>
  <c r="N69" i="37"/>
  <c r="N72" i="37"/>
  <c r="N70" i="37"/>
  <c r="R81" i="37"/>
  <c r="R80" i="37"/>
  <c r="R79" i="37"/>
  <c r="R78" i="37"/>
  <c r="R77" i="37"/>
  <c r="R74" i="37"/>
  <c r="R73" i="37"/>
  <c r="R72" i="37"/>
  <c r="R71" i="37"/>
  <c r="R70" i="37"/>
  <c r="B129" i="37"/>
  <c r="B64" i="37"/>
  <c r="M5" i="6"/>
  <c r="M6" i="6"/>
  <c r="M7" i="6"/>
  <c r="M8" i="6"/>
  <c r="M9" i="6"/>
  <c r="M10" i="6"/>
  <c r="M11" i="6"/>
  <c r="C68" i="14" a="1"/>
  <c r="C68" i="14"/>
  <c r="C69" i="14" a="1"/>
  <c r="C69" i="14"/>
  <c r="C70" i="14" a="1"/>
  <c r="C70" i="14"/>
  <c r="C60" i="14"/>
  <c r="C59" i="14"/>
  <c r="C58" i="14"/>
  <c r="C61" i="14" a="1"/>
  <c r="C61" i="14"/>
  <c r="G2" i="14" a="1"/>
  <c r="G2" i="14"/>
  <c r="C42" i="14"/>
  <c r="C41" i="14"/>
  <c r="C40" i="14"/>
  <c r="C39" i="14"/>
  <c r="C38" i="14"/>
  <c r="C37" i="14"/>
  <c r="C36" i="14"/>
  <c r="C35" i="14"/>
  <c r="C34" i="14"/>
  <c r="A1" i="7"/>
  <c r="E45" i="7" a="1"/>
  <c r="E45" i="7"/>
  <c r="A2" i="7"/>
  <c r="J72" i="7" a="1"/>
  <c r="J72" i="7"/>
  <c r="A21" i="33"/>
  <c r="G62" i="7"/>
  <c r="J62" i="7"/>
  <c r="T19" i="37"/>
  <c r="T20" i="37"/>
  <c r="A22" i="33"/>
  <c r="J43" i="37"/>
  <c r="J31" i="37"/>
  <c r="J24" i="37"/>
  <c r="B59" i="32"/>
  <c r="B61" i="32"/>
  <c r="C2" i="33"/>
  <c r="K59" i="32"/>
  <c r="P17" i="1"/>
  <c r="AE17" i="1"/>
  <c r="AT17" i="1"/>
  <c r="AP7" i="1"/>
  <c r="L10" i="6"/>
  <c r="I12" i="6" a="1"/>
  <c r="I12" i="6"/>
  <c r="I11" i="6" a="1"/>
  <c r="I11" i="6"/>
  <c r="E89" i="37"/>
  <c r="B89" i="37"/>
  <c r="E88" i="37"/>
  <c r="B88" i="37"/>
  <c r="E87" i="37"/>
  <c r="B87" i="37"/>
  <c r="I72" i="37"/>
  <c r="I71" i="37"/>
  <c r="G30" i="37"/>
  <c r="I69" i="37"/>
  <c r="I68" i="37"/>
  <c r="K144" i="37"/>
  <c r="I144" i="37"/>
  <c r="B144" i="37"/>
  <c r="K143" i="37"/>
  <c r="I143" i="37"/>
  <c r="B143" i="37"/>
  <c r="B223" i="37"/>
  <c r="B214" i="37"/>
  <c r="B205" i="37"/>
  <c r="B196" i="37"/>
  <c r="K139" i="37"/>
  <c r="I139" i="37"/>
  <c r="B139" i="37"/>
  <c r="K138" i="37"/>
  <c r="I138" i="37"/>
  <c r="B138" i="37"/>
  <c r="K137" i="37"/>
  <c r="I137" i="37"/>
  <c r="B137" i="37"/>
  <c r="K136" i="37"/>
  <c r="I136" i="37"/>
  <c r="B136" i="37"/>
  <c r="K135" i="37"/>
  <c r="I135" i="37"/>
  <c r="B135" i="37"/>
  <c r="K134" i="37"/>
  <c r="I134" i="37"/>
  <c r="B134" i="37"/>
  <c r="B125" i="37"/>
  <c r="B124" i="37"/>
  <c r="B123" i="37"/>
  <c r="J28" i="37"/>
  <c r="B122" i="37"/>
  <c r="J27" i="37"/>
  <c r="B121" i="37"/>
  <c r="J26" i="37"/>
  <c r="B120" i="37"/>
  <c r="J25" i="37"/>
  <c r="B119" i="37"/>
  <c r="B118" i="37"/>
  <c r="T58" i="37"/>
  <c r="O58" i="37"/>
  <c r="J52" i="37"/>
  <c r="J40" i="37"/>
  <c r="T57" i="37"/>
  <c r="O57" i="37"/>
  <c r="J51" i="37"/>
  <c r="J39" i="37"/>
  <c r="T56" i="37"/>
  <c r="O56" i="37"/>
  <c r="J50" i="37"/>
  <c r="J38" i="37"/>
  <c r="T55" i="37"/>
  <c r="O55" i="37"/>
  <c r="J49" i="37"/>
  <c r="J37" i="37"/>
  <c r="T54" i="37"/>
  <c r="O54" i="37"/>
  <c r="J48" i="37"/>
  <c r="J36" i="37"/>
  <c r="T53" i="37"/>
  <c r="O53" i="37"/>
  <c r="J47" i="37"/>
  <c r="J35" i="37"/>
  <c r="T52" i="37"/>
  <c r="O52" i="37"/>
  <c r="J46" i="37"/>
  <c r="J34" i="37"/>
  <c r="T51" i="37"/>
  <c r="O51" i="37"/>
  <c r="J45" i="37"/>
  <c r="J33" i="37"/>
  <c r="T50" i="37"/>
  <c r="O50" i="37"/>
  <c r="J44" i="37"/>
  <c r="J32" i="37"/>
  <c r="T49" i="37"/>
  <c r="O49" i="37"/>
  <c r="B83" i="37"/>
  <c r="B74" i="37"/>
  <c r="B82" i="37"/>
  <c r="B73" i="37"/>
  <c r="B81" i="37"/>
  <c r="B72" i="37"/>
  <c r="B80" i="37"/>
  <c r="B71" i="37"/>
  <c r="B79" i="37"/>
  <c r="B70" i="37"/>
  <c r="B78" i="37"/>
  <c r="B69" i="37"/>
  <c r="B77" i="37"/>
  <c r="B68" i="37"/>
  <c r="D18" i="37"/>
  <c r="AO5" i="1"/>
  <c r="AQ6" i="1"/>
  <c r="B17" i="37"/>
  <c r="B16" i="37"/>
  <c r="O115" i="37"/>
  <c r="I115" i="37"/>
  <c r="B115" i="37"/>
  <c r="O114" i="37"/>
  <c r="I114" i="37"/>
  <c r="B114" i="37"/>
  <c r="O113" i="37"/>
  <c r="I113" i="37"/>
  <c r="B113" i="37"/>
  <c r="O112" i="37"/>
  <c r="I112" i="37"/>
  <c r="B112" i="37"/>
  <c r="O111" i="37"/>
  <c r="I111" i="37"/>
  <c r="B111" i="37"/>
  <c r="O110" i="37"/>
  <c r="I110" i="37"/>
  <c r="B110" i="37"/>
  <c r="O109" i="37"/>
  <c r="I109" i="37"/>
  <c r="B109" i="37"/>
  <c r="O108" i="37"/>
  <c r="I108" i="37"/>
  <c r="B108" i="37"/>
  <c r="O107" i="37"/>
  <c r="I107" i="37"/>
  <c r="B107" i="37"/>
  <c r="O106" i="37"/>
  <c r="I106" i="37"/>
  <c r="B106" i="37"/>
  <c r="B101" i="37"/>
  <c r="B100" i="37"/>
  <c r="G100" i="37"/>
  <c r="B99" i="37"/>
  <c r="G99" i="37"/>
  <c r="B98" i="37"/>
  <c r="B97" i="37"/>
  <c r="B96" i="37"/>
  <c r="O39" i="37"/>
  <c r="O38" i="37"/>
  <c r="O37" i="37"/>
  <c r="O36" i="37"/>
  <c r="O35" i="37"/>
  <c r="G53" i="37"/>
  <c r="B53" i="37"/>
  <c r="G52" i="37"/>
  <c r="B52" i="37"/>
  <c r="G51" i="37"/>
  <c r="B51" i="37"/>
  <c r="G50" i="37"/>
  <c r="B50" i="37"/>
  <c r="G44" i="37"/>
  <c r="G43" i="37"/>
  <c r="E4" i="37"/>
  <c r="E6" i="37"/>
  <c r="E8" i="37"/>
  <c r="T8" i="37"/>
  <c r="L8" i="37"/>
  <c r="E7" i="37"/>
  <c r="T7" i="37"/>
  <c r="L7" i="37"/>
  <c r="E5" i="37"/>
  <c r="T6" i="37"/>
  <c r="L6" i="37"/>
  <c r="T5" i="37"/>
  <c r="L5" i="37"/>
  <c r="B2" i="7"/>
  <c r="B3" i="7"/>
  <c r="B4" i="7"/>
  <c r="B5" i="7"/>
  <c r="B6" i="7"/>
  <c r="B7" i="7"/>
  <c r="B8" i="7"/>
  <c r="B12" i="7"/>
  <c r="B13" i="7"/>
  <c r="B14" i="7"/>
  <c r="B15" i="7"/>
  <c r="B16" i="7"/>
  <c r="B17" i="7"/>
  <c r="B18" i="7"/>
  <c r="B20" i="7"/>
  <c r="B21" i="7"/>
  <c r="B22" i="7"/>
  <c r="B23" i="7"/>
  <c r="B24" i="7"/>
  <c r="B25" i="7"/>
  <c r="B26" i="7"/>
  <c r="B27" i="7"/>
  <c r="B28" i="7"/>
  <c r="B29" i="7"/>
  <c r="B30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G24" i="7"/>
  <c r="J24" i="7"/>
  <c r="G23" i="7"/>
  <c r="J23" i="7"/>
  <c r="G72" i="7"/>
  <c r="K112" i="32"/>
  <c r="I112" i="32"/>
  <c r="B112" i="32"/>
  <c r="K111" i="32"/>
  <c r="I111" i="32"/>
  <c r="B111" i="32"/>
  <c r="K110" i="32"/>
  <c r="I110" i="32"/>
  <c r="B110" i="32"/>
  <c r="K109" i="32"/>
  <c r="I109" i="32"/>
  <c r="B109" i="32"/>
  <c r="K108" i="32"/>
  <c r="I108" i="32"/>
  <c r="B108" i="32"/>
  <c r="K107" i="32"/>
  <c r="I107" i="32"/>
  <c r="B107" i="32"/>
  <c r="K106" i="32"/>
  <c r="I106" i="32"/>
  <c r="B106" i="32"/>
  <c r="K105" i="32"/>
  <c r="I105" i="32"/>
  <c r="B105" i="32"/>
  <c r="K104" i="32"/>
  <c r="I104" i="32"/>
  <c r="B104" i="32"/>
  <c r="K103" i="32"/>
  <c r="I103" i="32"/>
  <c r="B103" i="32"/>
  <c r="T87" i="32"/>
  <c r="T86" i="32"/>
  <c r="T85" i="32"/>
  <c r="T84" i="32"/>
  <c r="T83" i="32"/>
  <c r="T82" i="32"/>
  <c r="T81" i="32"/>
  <c r="T80" i="32"/>
  <c r="T79" i="32"/>
  <c r="T78" i="32"/>
  <c r="N87" i="32"/>
  <c r="N86" i="32"/>
  <c r="N85" i="32"/>
  <c r="N84" i="32"/>
  <c r="N83" i="32"/>
  <c r="N82" i="32"/>
  <c r="N81" i="32"/>
  <c r="N80" i="32"/>
  <c r="N79" i="32"/>
  <c r="N78" i="32"/>
  <c r="H87" i="32"/>
  <c r="H86" i="32"/>
  <c r="H85" i="32"/>
  <c r="H84" i="32"/>
  <c r="H83" i="32"/>
  <c r="H82" i="32"/>
  <c r="H81" i="32"/>
  <c r="H80" i="32"/>
  <c r="H79" i="32"/>
  <c r="H78" i="32"/>
  <c r="B87" i="32"/>
  <c r="B86" i="32"/>
  <c r="B85" i="32"/>
  <c r="B84" i="32"/>
  <c r="B83" i="32"/>
  <c r="B82" i="32"/>
  <c r="B81" i="32"/>
  <c r="B80" i="32"/>
  <c r="B79" i="32"/>
  <c r="B78" i="32"/>
  <c r="T94" i="32"/>
  <c r="T93" i="32"/>
  <c r="T92" i="32"/>
  <c r="T91" i="32"/>
  <c r="T90" i="32"/>
  <c r="D23" i="4"/>
  <c r="E8" i="32"/>
  <c r="V6" i="32"/>
  <c r="E6" i="32"/>
  <c r="B74" i="32"/>
  <c r="B1" i="32"/>
  <c r="E4" i="32"/>
  <c r="M6" i="32"/>
  <c r="M5" i="32"/>
  <c r="M4" i="32"/>
  <c r="M3" i="32"/>
  <c r="B90" i="32"/>
  <c r="B97" i="32"/>
  <c r="B96" i="32"/>
  <c r="B95" i="32"/>
  <c r="B94" i="32"/>
  <c r="B93" i="32"/>
  <c r="B92" i="32"/>
  <c r="B91" i="32"/>
  <c r="J72" i="32"/>
  <c r="J71" i="32"/>
  <c r="J70" i="32"/>
  <c r="J69" i="32"/>
  <c r="J68" i="32"/>
  <c r="J67" i="32"/>
  <c r="J66" i="32"/>
  <c r="B72" i="32"/>
  <c r="B71" i="32"/>
  <c r="B70" i="32"/>
  <c r="B69" i="32"/>
  <c r="B68" i="32"/>
  <c r="B67" i="32"/>
  <c r="B66" i="32"/>
  <c r="B115" i="32"/>
  <c r="B123" i="32"/>
  <c r="B131" i="32"/>
  <c r="B139" i="32"/>
  <c r="E5" i="32"/>
  <c r="R61" i="32"/>
  <c r="O58" i="32"/>
  <c r="V55" i="32"/>
  <c r="V54" i="32"/>
  <c r="V53" i="32"/>
  <c r="V52" i="32"/>
  <c r="V51" i="32"/>
  <c r="V50" i="32"/>
  <c r="V49" i="32"/>
  <c r="V48" i="32"/>
  <c r="V47" i="32"/>
  <c r="Q99" i="1"/>
  <c r="Q98" i="1"/>
  <c r="N13" i="24"/>
  <c r="N12" i="24"/>
  <c r="O12" i="24"/>
  <c r="N11" i="24"/>
  <c r="N10" i="24"/>
  <c r="N9" i="24"/>
  <c r="N8" i="24"/>
  <c r="O56" i="32"/>
  <c r="I56" i="32"/>
  <c r="O55" i="32"/>
  <c r="I55" i="32"/>
  <c r="O54" i="32"/>
  <c r="I54" i="32"/>
  <c r="O53" i="32"/>
  <c r="I53" i="32"/>
  <c r="O52" i="32"/>
  <c r="I52" i="32"/>
  <c r="O51" i="32"/>
  <c r="I51" i="32"/>
  <c r="O50" i="32"/>
  <c r="I50" i="32"/>
  <c r="O49" i="32"/>
  <c r="I49" i="32"/>
  <c r="O48" i="32"/>
  <c r="I48" i="32"/>
  <c r="O47" i="32"/>
  <c r="I47" i="32"/>
  <c r="B56" i="32"/>
  <c r="B55" i="32"/>
  <c r="B54" i="32"/>
  <c r="B53" i="32"/>
  <c r="B52" i="32"/>
  <c r="B51" i="32"/>
  <c r="B50" i="32"/>
  <c r="B49" i="32"/>
  <c r="B48" i="32"/>
  <c r="B47" i="32"/>
  <c r="B44" i="32"/>
  <c r="G44" i="32"/>
  <c r="B43" i="32"/>
  <c r="G43" i="32"/>
  <c r="B42" i="32"/>
  <c r="G42" i="32"/>
  <c r="B41" i="32"/>
  <c r="B40" i="32"/>
  <c r="B39" i="32"/>
  <c r="X27" i="32"/>
  <c r="T27" i="32"/>
  <c r="N31" i="32"/>
  <c r="N30" i="32"/>
  <c r="N29" i="32"/>
  <c r="N28" i="32"/>
  <c r="N27" i="32"/>
  <c r="L29" i="32"/>
  <c r="L28" i="32"/>
  <c r="L27" i="32"/>
  <c r="F32" i="32"/>
  <c r="L30" i="32"/>
  <c r="F31" i="32"/>
  <c r="F30" i="32"/>
  <c r="F29" i="32"/>
  <c r="F28" i="32"/>
  <c r="F27" i="32"/>
  <c r="W24" i="32"/>
  <c r="W23" i="32"/>
  <c r="W22" i="32"/>
  <c r="W21" i="32"/>
  <c r="W20" i="32"/>
  <c r="W19" i="32"/>
  <c r="W18" i="32"/>
  <c r="W17" i="32"/>
  <c r="Y23" i="32"/>
  <c r="T24" i="32"/>
  <c r="T23" i="32"/>
  <c r="T22" i="32"/>
  <c r="T21" i="32"/>
  <c r="T20" i="32"/>
  <c r="X14" i="32"/>
  <c r="X13" i="32"/>
  <c r="O14" i="32"/>
  <c r="O13" i="32"/>
  <c r="F14" i="32"/>
  <c r="F13" i="32"/>
  <c r="V7" i="32"/>
  <c r="V5" i="32"/>
  <c r="V4" i="32"/>
  <c r="E3" i="32"/>
  <c r="H16" i="6"/>
  <c r="G82" i="7"/>
  <c r="G81" i="7"/>
  <c r="G80" i="7"/>
  <c r="G79" i="7"/>
  <c r="G78" i="7"/>
  <c r="G77" i="7"/>
  <c r="G76" i="7"/>
  <c r="G75" i="7"/>
  <c r="G74" i="7"/>
  <c r="G73" i="7"/>
  <c r="G71" i="7"/>
  <c r="G70" i="7"/>
  <c r="G69" i="7"/>
  <c r="AP5" i="1"/>
  <c r="E30" i="7"/>
  <c r="E29" i="7"/>
  <c r="H1" i="4"/>
  <c r="H4" i="4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3" i="7"/>
  <c r="G64" i="7"/>
  <c r="G65" i="7"/>
  <c r="G66" i="7"/>
  <c r="G67" i="7"/>
  <c r="G68" i="7"/>
  <c r="B66" i="34" a="1"/>
  <c r="B66" i="34"/>
  <c r="C66" i="34"/>
  <c r="B65" i="34" a="1"/>
  <c r="B65" i="34"/>
  <c r="C65" i="34"/>
  <c r="B63" i="34" a="1"/>
  <c r="B63" i="34"/>
  <c r="C63" i="34"/>
  <c r="B62" i="34" a="1"/>
  <c r="B62" i="34"/>
  <c r="C62" i="34"/>
  <c r="B61" i="34" a="1"/>
  <c r="B61" i="34"/>
  <c r="C61" i="34"/>
  <c r="B60" i="34" a="1"/>
  <c r="B60" i="34"/>
  <c r="C60" i="34"/>
  <c r="B58" i="34" a="1"/>
  <c r="B58" i="34"/>
  <c r="C58" i="34"/>
  <c r="B57" i="34" a="1"/>
  <c r="B57" i="34"/>
  <c r="C57" i="34"/>
  <c r="B56" i="34" a="1"/>
  <c r="B56" i="34"/>
  <c r="C56" i="34"/>
  <c r="B55" i="34" a="1"/>
  <c r="B55" i="34"/>
  <c r="C55" i="34"/>
  <c r="B53" i="34" a="1"/>
  <c r="B53" i="34"/>
  <c r="C53" i="34"/>
  <c r="B52" i="34" a="1"/>
  <c r="B52" i="34"/>
  <c r="C52" i="34"/>
  <c r="B51" i="34" a="1"/>
  <c r="B51" i="34"/>
  <c r="C51" i="34"/>
  <c r="B50" i="34" a="1"/>
  <c r="B50" i="34"/>
  <c r="C50" i="34"/>
  <c r="B49" i="34" a="1"/>
  <c r="B49" i="34"/>
  <c r="C49" i="34"/>
  <c r="B47" i="34" a="1"/>
  <c r="B47" i="34"/>
  <c r="C47" i="34"/>
  <c r="B46" i="34" a="1"/>
  <c r="B46" i="34"/>
  <c r="C46" i="34"/>
  <c r="B45" i="34" a="1"/>
  <c r="B45" i="34"/>
  <c r="C45" i="34"/>
  <c r="B44" i="34" a="1"/>
  <c r="B44" i="34"/>
  <c r="C44" i="34"/>
  <c r="B43" i="34" a="1"/>
  <c r="B43" i="34"/>
  <c r="C43" i="34"/>
  <c r="B42" i="34" a="1"/>
  <c r="B42" i="34"/>
  <c r="C42" i="34"/>
  <c r="B37" i="34" a="1"/>
  <c r="B37" i="34"/>
  <c r="C37" i="34"/>
  <c r="B36" i="34" a="1"/>
  <c r="B36" i="34"/>
  <c r="C36" i="34"/>
  <c r="B35" i="34" a="1"/>
  <c r="B35" i="34"/>
  <c r="C35" i="34"/>
  <c r="B34" i="34" a="1"/>
  <c r="B34" i="34"/>
  <c r="C34" i="34"/>
  <c r="B32" i="34" a="1"/>
  <c r="B32" i="34"/>
  <c r="C32" i="34"/>
  <c r="B31" i="34" a="1"/>
  <c r="B31" i="34"/>
  <c r="C31" i="34"/>
  <c r="B30" i="34" a="1"/>
  <c r="B30" i="34"/>
  <c r="C30" i="34"/>
  <c r="B29" i="34" a="1"/>
  <c r="B29" i="34"/>
  <c r="C29" i="34"/>
  <c r="B27" i="34" a="1"/>
  <c r="B27" i="34"/>
  <c r="C27" i="34"/>
  <c r="B26" i="34" a="1"/>
  <c r="B26" i="34"/>
  <c r="C26" i="34"/>
  <c r="B25" i="34" a="1"/>
  <c r="B25" i="34"/>
  <c r="C25" i="34"/>
  <c r="B24" i="34" a="1"/>
  <c r="B24" i="34"/>
  <c r="C24" i="34"/>
  <c r="B23" i="34" a="1"/>
  <c r="B23" i="34"/>
  <c r="C23" i="34"/>
  <c r="B22" i="34" a="1"/>
  <c r="B22" i="34"/>
  <c r="C22" i="34"/>
  <c r="B21" i="34" a="1"/>
  <c r="B21" i="34"/>
  <c r="C21" i="34"/>
  <c r="B13" i="34" a="1"/>
  <c r="B13" i="34"/>
  <c r="C13" i="34"/>
  <c r="B11" i="34" a="1"/>
  <c r="B11" i="34"/>
  <c r="C11" i="34"/>
  <c r="B10" i="34" a="1"/>
  <c r="B10" i="34"/>
  <c r="C10" i="34"/>
  <c r="B9" i="34" a="1"/>
  <c r="B9" i="34"/>
  <c r="C9" i="34"/>
  <c r="B8" i="34" a="1"/>
  <c r="B8" i="34"/>
  <c r="C8" i="34"/>
  <c r="B7" i="34" a="1"/>
  <c r="B7" i="34"/>
  <c r="C7" i="34"/>
  <c r="B6" i="34" a="1"/>
  <c r="B6" i="34"/>
  <c r="C6" i="34"/>
  <c r="B5" i="34" a="1"/>
  <c r="B5" i="34"/>
  <c r="C5" i="34"/>
  <c r="B4" i="34" a="1"/>
  <c r="B4" i="34"/>
  <c r="C4" i="34"/>
  <c r="B3" i="34" a="1"/>
  <c r="B3" i="34"/>
  <c r="C3" i="34"/>
  <c r="A7" i="33"/>
  <c r="A6" i="33"/>
  <c r="A5" i="33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3" i="7"/>
  <c r="J64" i="7"/>
  <c r="J65" i="7"/>
  <c r="J66" i="7"/>
  <c r="J67" i="7"/>
  <c r="J68" i="7"/>
  <c r="E41" i="7"/>
  <c r="E6" i="7"/>
  <c r="E4" i="7"/>
  <c r="E3" i="7"/>
  <c r="A19" i="33"/>
  <c r="A18" i="33"/>
  <c r="A17" i="33"/>
  <c r="A15" i="33"/>
  <c r="A14" i="33"/>
  <c r="A13" i="33"/>
  <c r="A12" i="33"/>
  <c r="Q100" i="1"/>
  <c r="Q101" i="1"/>
  <c r="Q102" i="1"/>
  <c r="Q103" i="1"/>
  <c r="Q104" i="1"/>
  <c r="Q105" i="1"/>
  <c r="Q106" i="1"/>
  <c r="Q107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M98" i="1"/>
  <c r="I7" i="6"/>
  <c r="I98" i="1"/>
  <c r="I8" i="6" a="1"/>
  <c r="I8" i="6"/>
  <c r="I9" i="6" a="1"/>
  <c r="I9" i="6"/>
  <c r="I10" i="6" a="1"/>
  <c r="I10" i="6"/>
  <c r="I13" i="6" a="1"/>
  <c r="I13" i="6"/>
  <c r="C4" i="6"/>
  <c r="E2" i="7"/>
  <c r="E5" i="7"/>
  <c r="E7" i="7"/>
  <c r="E12" i="7"/>
  <c r="E13" i="7"/>
  <c r="E14" i="7"/>
  <c r="E16" i="7"/>
  <c r="E17" i="7"/>
  <c r="E18" i="7"/>
  <c r="E20" i="7"/>
  <c r="E21" i="7"/>
  <c r="E22" i="7"/>
  <c r="E23" i="7"/>
  <c r="E24" i="7"/>
  <c r="E25" i="7"/>
  <c r="E27" i="7"/>
  <c r="E28" i="7"/>
  <c r="E32" i="7"/>
  <c r="E34" i="7"/>
  <c r="E35" i="7"/>
  <c r="E36" i="7"/>
  <c r="E38" i="7"/>
  <c r="E39" i="7"/>
  <c r="E40" i="7"/>
  <c r="E8" i="7"/>
  <c r="E15" i="7"/>
  <c r="E26" i="7"/>
  <c r="E33" i="7"/>
  <c r="E37" i="7"/>
  <c r="AS100" i="1"/>
  <c r="Y22" i="32"/>
  <c r="Y21" i="32"/>
  <c r="AC23" i="1"/>
  <c r="AI39" i="1"/>
  <c r="AI37" i="1"/>
  <c r="AI38" i="1"/>
  <c r="AI36" i="1"/>
  <c r="L15" i="33"/>
  <c r="M15" i="33"/>
  <c r="J81" i="1"/>
  <c r="C2" i="3" a="1"/>
  <c r="C2" i="3"/>
  <c r="AC81" i="1"/>
  <c r="B80" i="1"/>
  <c r="B9" i="3" a="1"/>
  <c r="B9" i="3"/>
  <c r="W88" i="1"/>
  <c r="O88" i="1"/>
  <c r="D7" i="3" a="1"/>
  <c r="D7" i="3"/>
  <c r="AI86" i="1"/>
  <c r="G41" i="32"/>
  <c r="G98" i="37"/>
  <c r="I2" i="6"/>
  <c r="AM11" i="1"/>
  <c r="G96" i="37"/>
  <c r="G103" i="37"/>
  <c r="G102" i="37"/>
  <c r="G101" i="37"/>
  <c r="J42" i="37"/>
  <c r="D8" i="3" a="1"/>
  <c r="D8" i="3"/>
  <c r="AI87" i="1"/>
  <c r="B10" i="3" a="1"/>
  <c r="B10" i="3"/>
  <c r="W89" i="1"/>
  <c r="R30" i="32"/>
  <c r="L31" i="32"/>
  <c r="H17" i="6"/>
  <c r="H18" i="6"/>
  <c r="D11" i="3" a="1"/>
  <c r="D11" i="3"/>
  <c r="AI90" i="1"/>
  <c r="B52" i="1"/>
  <c r="A10" i="3" a="1"/>
  <c r="A10" i="3"/>
  <c r="Q89" i="1"/>
  <c r="R38" i="37"/>
  <c r="C9" i="3" a="1"/>
  <c r="C9" i="3"/>
  <c r="AC88" i="1"/>
  <c r="D10" i="3" a="1"/>
  <c r="D10" i="3"/>
  <c r="AI89" i="1"/>
  <c r="A12" i="3" a="1"/>
  <c r="A12" i="3"/>
  <c r="Q91" i="1"/>
  <c r="P17" i="37"/>
  <c r="Q17" i="37"/>
  <c r="D5" i="3" a="1"/>
  <c r="D5" i="3"/>
  <c r="AI84" i="1"/>
  <c r="E50" i="37"/>
  <c r="L5" i="6"/>
  <c r="R31" i="32"/>
  <c r="R29" i="32"/>
  <c r="R37" i="37"/>
  <c r="R35" i="37"/>
  <c r="B95" i="37"/>
  <c r="G95" i="37"/>
  <c r="E12" i="3" a="1"/>
  <c r="E12" i="3"/>
  <c r="AO91" i="1"/>
  <c r="R28" i="32"/>
  <c r="N5" i="24"/>
  <c r="B36" i="32"/>
  <c r="D12" i="3" a="1"/>
  <c r="D12" i="3"/>
  <c r="AI91" i="1"/>
  <c r="B93" i="37"/>
  <c r="L12" i="6"/>
  <c r="X63" i="1"/>
  <c r="N71" i="37"/>
  <c r="B8" i="3" a="1"/>
  <c r="B8" i="3"/>
  <c r="W87" i="1"/>
  <c r="C8" i="3" a="1"/>
  <c r="C8" i="3"/>
  <c r="AC87" i="1"/>
  <c r="O60" i="32"/>
  <c r="D9" i="3" a="1"/>
  <c r="D9" i="3"/>
  <c r="AI88" i="1"/>
  <c r="R32" i="37"/>
  <c r="A8" i="3" a="1"/>
  <c r="A8" i="3"/>
  <c r="Q87" i="1"/>
  <c r="A11" i="3" a="1"/>
  <c r="A11" i="3"/>
  <c r="Q90" i="1"/>
  <c r="B51" i="1"/>
  <c r="E11" i="3" a="1"/>
  <c r="E11" i="3"/>
  <c r="AO90" i="1"/>
  <c r="P89" i="1"/>
  <c r="E9" i="3" a="1"/>
  <c r="E9" i="3"/>
  <c r="AO88" i="1"/>
  <c r="D13" i="3" a="1"/>
  <c r="D13" i="3"/>
  <c r="AI92" i="1"/>
  <c r="C12" i="3" a="1"/>
  <c r="C12" i="3"/>
  <c r="AC91" i="1"/>
  <c r="C11" i="3" a="1"/>
  <c r="C11" i="3"/>
  <c r="AC90" i="1"/>
  <c r="AK25" i="1"/>
  <c r="AR32" i="1"/>
  <c r="Q31" i="1"/>
  <c r="R31" i="1"/>
  <c r="T18" i="37"/>
  <c r="A9" i="3" a="1"/>
  <c r="A9" i="3"/>
  <c r="Q88" i="1"/>
  <c r="B11" i="3" a="1"/>
  <c r="B11" i="3"/>
  <c r="W90" i="1"/>
  <c r="Q43" i="1"/>
  <c r="R43" i="1"/>
  <c r="E8" i="3" a="1"/>
  <c r="E8" i="3"/>
  <c r="AO87" i="1"/>
  <c r="B13" i="3" a="1"/>
  <c r="B13" i="3"/>
  <c r="W92" i="1"/>
  <c r="B50" i="1"/>
  <c r="C13" i="3" a="1"/>
  <c r="C13" i="3"/>
  <c r="AC92" i="1"/>
  <c r="B43" i="1"/>
  <c r="AF64" i="1"/>
  <c r="Z48" i="32"/>
  <c r="E10" i="3" a="1"/>
  <c r="E10" i="3"/>
  <c r="AO89" i="1"/>
  <c r="O48" i="37"/>
  <c r="A13" i="3" a="1"/>
  <c r="A13" i="3"/>
  <c r="Q92" i="1"/>
  <c r="N3" i="24"/>
  <c r="A9" i="33" a="1"/>
  <c r="A9" i="33"/>
  <c r="A10" i="33" a="1"/>
  <c r="A10" i="33"/>
  <c r="G97" i="37"/>
  <c r="D6" i="3" a="1"/>
  <c r="D6" i="3"/>
  <c r="AI85" i="1"/>
  <c r="B6" i="3" a="1"/>
  <c r="B6" i="3"/>
  <c r="W85" i="1"/>
  <c r="G39" i="32"/>
  <c r="E53" i="7" a="1"/>
  <c r="E53" i="7"/>
  <c r="B7" i="3" a="1"/>
  <c r="B7" i="3"/>
  <c r="W86" i="1"/>
  <c r="C6" i="3" a="1"/>
  <c r="C6" i="3"/>
  <c r="AC85" i="1"/>
  <c r="E6" i="3" a="1"/>
  <c r="E6" i="3"/>
  <c r="AO85" i="1"/>
  <c r="G40" i="32"/>
  <c r="E7" i="3" a="1"/>
  <c r="E7" i="3"/>
  <c r="AO86" i="1"/>
  <c r="A7" i="3" a="1"/>
  <c r="A7" i="3"/>
  <c r="Q86" i="1"/>
  <c r="C7" i="3" a="1"/>
  <c r="C7" i="3"/>
  <c r="AC86" i="1"/>
  <c r="J30" i="37"/>
  <c r="T48" i="37"/>
  <c r="R31" i="37"/>
  <c r="R29" i="37"/>
  <c r="R27" i="37"/>
  <c r="R24" i="37"/>
  <c r="R30" i="37"/>
  <c r="R26" i="37"/>
  <c r="V11" i="37"/>
  <c r="F11" i="32"/>
  <c r="R25" i="37"/>
  <c r="H2" i="4"/>
  <c r="H3" i="4"/>
  <c r="E41" i="3" a="1"/>
  <c r="E41" i="3"/>
  <c r="F11" i="37"/>
  <c r="X11" i="32"/>
  <c r="A8" i="33" a="1"/>
  <c r="A8" i="33"/>
  <c r="C4" i="3" a="1"/>
  <c r="C4" i="3"/>
  <c r="AC83" i="1"/>
  <c r="D4" i="3" a="1"/>
  <c r="D4" i="3"/>
  <c r="AI83" i="1"/>
  <c r="E46" i="3" a="1"/>
  <c r="E46" i="3"/>
  <c r="J82" i="1"/>
  <c r="P82" i="1"/>
  <c r="E37" i="3" a="1"/>
  <c r="E37" i="3"/>
  <c r="B37" i="32"/>
  <c r="G37" i="32"/>
  <c r="E57" i="3" a="1"/>
  <c r="E57" i="3"/>
  <c r="E61" i="3" a="1"/>
  <c r="E61" i="3"/>
  <c r="E31" i="3" a="1"/>
  <c r="E31" i="3"/>
  <c r="B94" i="37"/>
  <c r="G94" i="37"/>
  <c r="E53" i="3" a="1"/>
  <c r="E53" i="3"/>
  <c r="E33" i="3" a="1"/>
  <c r="E33" i="3"/>
  <c r="E30" i="3" a="1"/>
  <c r="E30" i="3"/>
  <c r="N4" i="24"/>
  <c r="E36" i="3" a="1"/>
  <c r="E36" i="3"/>
  <c r="E58" i="3" a="1"/>
  <c r="E58" i="3"/>
  <c r="E46" i="7" a="1"/>
  <c r="E46" i="7"/>
  <c r="E2" i="3" a="1"/>
  <c r="E2" i="3"/>
  <c r="AO81" i="1"/>
  <c r="D2" i="3" a="1"/>
  <c r="D2" i="3"/>
  <c r="AI81" i="1"/>
  <c r="E60" i="3" a="1"/>
  <c r="E60" i="3"/>
  <c r="E55" i="3" a="1"/>
  <c r="E55" i="3"/>
  <c r="E54" i="3" a="1"/>
  <c r="E54" i="3"/>
  <c r="E56" i="3" a="1"/>
  <c r="E56" i="3"/>
  <c r="E59" i="3" a="1"/>
  <c r="E59" i="3"/>
  <c r="E34" i="3" a="1"/>
  <c r="E34" i="3"/>
  <c r="E48" i="3" a="1"/>
  <c r="E48" i="3"/>
  <c r="E40" i="3" a="1"/>
  <c r="E40" i="3"/>
  <c r="E35" i="3" a="1"/>
  <c r="E35" i="3"/>
  <c r="E47" i="3" a="1"/>
  <c r="E47" i="3"/>
  <c r="E44" i="3" a="1"/>
  <c r="E44" i="3"/>
  <c r="E4" i="3" a="1"/>
  <c r="E4" i="3"/>
  <c r="AO83" i="1"/>
  <c r="B35" i="32"/>
  <c r="G35" i="32"/>
  <c r="E50" i="3" a="1"/>
  <c r="E50" i="3"/>
  <c r="E51" i="3" a="1"/>
  <c r="E51" i="3"/>
  <c r="E49" i="3" a="1"/>
  <c r="E49" i="3"/>
  <c r="P83" i="1"/>
  <c r="A4" i="3" a="1"/>
  <c r="A4" i="3"/>
  <c r="Q83" i="1"/>
  <c r="E28" i="3" a="1"/>
  <c r="E28" i="3"/>
  <c r="E29" i="3" a="1"/>
  <c r="E29" i="3"/>
  <c r="E32" i="3" a="1"/>
  <c r="E32" i="3"/>
  <c r="E39" i="3" a="1"/>
  <c r="E39" i="3"/>
  <c r="E43" i="3" a="1"/>
  <c r="E43" i="3"/>
  <c r="E42" i="3" a="1"/>
  <c r="E42" i="3"/>
  <c r="N2" i="24"/>
  <c r="B4" i="3" a="1"/>
  <c r="B4" i="3"/>
  <c r="W83" i="1"/>
  <c r="E52" i="3" a="1"/>
  <c r="E52" i="3"/>
  <c r="E45" i="3" a="1"/>
  <c r="E45" i="3"/>
  <c r="E27" i="3" a="1"/>
  <c r="E27" i="3"/>
  <c r="B79" i="1"/>
  <c r="O83" i="1"/>
  <c r="B92" i="37"/>
  <c r="G92" i="37"/>
  <c r="E38" i="3" a="1"/>
  <c r="E38" i="3"/>
  <c r="P81" i="1"/>
  <c r="L16" i="33"/>
  <c r="M16" i="33"/>
  <c r="O85" i="1"/>
  <c r="AL32" i="1"/>
  <c r="I100" i="37"/>
  <c r="G93" i="37"/>
  <c r="Q44" i="1"/>
  <c r="I43" i="32"/>
  <c r="H19" i="6"/>
  <c r="B5" i="3" a="1"/>
  <c r="B5" i="3"/>
  <c r="W84" i="1"/>
  <c r="C5" i="3" a="1"/>
  <c r="C5" i="3"/>
  <c r="AC84" i="1"/>
  <c r="E5" i="3" a="1"/>
  <c r="E5" i="3"/>
  <c r="AO84" i="1"/>
  <c r="I42" i="32"/>
  <c r="P84" i="1"/>
  <c r="A5" i="3" a="1"/>
  <c r="A5" i="3"/>
  <c r="Q84" i="1"/>
  <c r="I102" i="37"/>
  <c r="O10" i="24"/>
  <c r="O84" i="1"/>
  <c r="O9" i="24"/>
  <c r="I41" i="32"/>
  <c r="I101" i="37"/>
  <c r="I99" i="37"/>
  <c r="I98" i="37"/>
  <c r="I103" i="37"/>
  <c r="O11" i="24"/>
  <c r="O8" i="24"/>
  <c r="D34" i="24"/>
  <c r="I44" i="32"/>
  <c r="B3" i="3" a="1"/>
  <c r="B3" i="3"/>
  <c r="W82" i="1"/>
  <c r="O6" i="24"/>
  <c r="I39" i="32"/>
  <c r="I96" i="37"/>
  <c r="I40" i="32"/>
  <c r="O7" i="24"/>
  <c r="I97" i="37"/>
  <c r="G36" i="32"/>
  <c r="N11" i="37"/>
  <c r="O11" i="32"/>
  <c r="C3" i="3" a="1"/>
  <c r="C3" i="3"/>
  <c r="AC82" i="1"/>
  <c r="E3" i="3" a="1"/>
  <c r="E3" i="3"/>
  <c r="AO82" i="1"/>
  <c r="A3" i="3" a="1"/>
  <c r="A3" i="3"/>
  <c r="Q82" i="1"/>
  <c r="D3" i="3" a="1"/>
  <c r="D3" i="3"/>
  <c r="AI82" i="1"/>
  <c r="O82" i="1"/>
  <c r="I37" i="32"/>
  <c r="I94" i="37"/>
  <c r="D2" i="24"/>
  <c r="D6" i="24"/>
  <c r="D10" i="24"/>
  <c r="D13" i="24"/>
  <c r="D15" i="24"/>
  <c r="D17" i="24"/>
  <c r="D19" i="24"/>
  <c r="D21" i="24"/>
  <c r="D26" i="24"/>
  <c r="D28" i="24"/>
  <c r="D30" i="24"/>
  <c r="G2" i="24"/>
  <c r="G6" i="24"/>
  <c r="D18" i="24"/>
  <c r="D29" i="24"/>
  <c r="D37" i="24"/>
  <c r="G9" i="24"/>
  <c r="D22" i="24"/>
  <c r="D5" i="24"/>
  <c r="D7" i="24"/>
  <c r="G11" i="24"/>
  <c r="G30" i="24"/>
  <c r="G39" i="24"/>
  <c r="E47" i="7" a="1"/>
  <c r="E47" i="7"/>
  <c r="O4" i="24"/>
  <c r="D32" i="24"/>
  <c r="L17" i="33"/>
  <c r="M17" i="33"/>
  <c r="G37" i="24"/>
  <c r="D12" i="24"/>
  <c r="G26" i="24"/>
  <c r="G20" i="24"/>
  <c r="G21" i="24"/>
  <c r="G28" i="24"/>
  <c r="D35" i="24"/>
  <c r="D8" i="24"/>
  <c r="G35" i="24"/>
  <c r="G23" i="24"/>
  <c r="J36" i="24"/>
  <c r="G14" i="24"/>
  <c r="G13" i="24"/>
  <c r="G12" i="24"/>
  <c r="D24" i="24"/>
  <c r="D11" i="24"/>
  <c r="G38" i="24"/>
  <c r="AI35" i="1"/>
  <c r="H20" i="6"/>
  <c r="D4" i="24"/>
  <c r="O5" i="24"/>
  <c r="D9" i="24"/>
  <c r="L9" i="24"/>
  <c r="G16" i="24"/>
  <c r="D3" i="24"/>
  <c r="G19" i="24"/>
  <c r="I38" i="32"/>
  <c r="I95" i="37"/>
  <c r="K69" i="1"/>
  <c r="K70" i="1"/>
  <c r="K68" i="1"/>
  <c r="O3" i="24"/>
  <c r="D38" i="24"/>
  <c r="I93" i="37"/>
  <c r="I36" i="32"/>
  <c r="E48" i="7" a="1"/>
  <c r="E48" i="7"/>
  <c r="E49" i="7" a="1"/>
  <c r="E49" i="7"/>
  <c r="D36" i="24"/>
  <c r="G8" i="24"/>
  <c r="D20" i="24"/>
  <c r="L18" i="33"/>
  <c r="M18" i="33"/>
  <c r="G27" i="24"/>
  <c r="D16" i="24"/>
  <c r="G17" i="24"/>
  <c r="G15" i="24"/>
  <c r="G10" i="24"/>
  <c r="G33" i="24"/>
  <c r="D14" i="24"/>
  <c r="D31" i="24"/>
  <c r="G22" i="24"/>
  <c r="Q23" i="24"/>
  <c r="H21" i="6"/>
  <c r="D33" i="24"/>
  <c r="G5" i="24"/>
  <c r="G34" i="24"/>
  <c r="G7" i="24"/>
  <c r="D39" i="24"/>
  <c r="G18" i="24"/>
  <c r="G25" i="24"/>
  <c r="G36" i="24"/>
  <c r="G3" i="24"/>
  <c r="G29" i="24"/>
  <c r="J22" i="24"/>
  <c r="G31" i="24"/>
  <c r="Q22" i="24"/>
  <c r="G32" i="24"/>
  <c r="D27" i="24"/>
  <c r="G24" i="24"/>
  <c r="D23" i="24"/>
  <c r="D25" i="24"/>
  <c r="L19" i="33"/>
  <c r="M19" i="33"/>
  <c r="H22" i="6"/>
  <c r="L20" i="33"/>
  <c r="M20" i="33"/>
  <c r="H23" i="6"/>
  <c r="H24" i="6"/>
  <c r="L21" i="33"/>
  <c r="M21" i="33"/>
  <c r="H25" i="6"/>
  <c r="L22" i="33"/>
  <c r="M22" i="33"/>
  <c r="H26" i="6"/>
  <c r="L23" i="33"/>
  <c r="M23" i="33"/>
  <c r="H27" i="6"/>
  <c r="L24" i="33"/>
  <c r="M24" i="33"/>
  <c r="H28" i="6"/>
  <c r="L25" i="33"/>
  <c r="M25" i="33"/>
  <c r="H29" i="6"/>
  <c r="L26" i="33"/>
  <c r="M26" i="33"/>
  <c r="H30" i="6"/>
  <c r="L27" i="33"/>
  <c r="M27" i="33"/>
  <c r="H31" i="6"/>
  <c r="L28" i="33"/>
  <c r="M28" i="33"/>
  <c r="H32" i="6"/>
  <c r="L29" i="33"/>
  <c r="M29" i="33"/>
  <c r="H33" i="6"/>
  <c r="L30" i="33"/>
  <c r="M30" i="33"/>
  <c r="H34" i="6"/>
  <c r="L31" i="33"/>
  <c r="M31" i="33"/>
  <c r="H35" i="6"/>
  <c r="L32" i="33"/>
  <c r="M32" i="33"/>
  <c r="H36" i="6"/>
  <c r="L33" i="33"/>
  <c r="M33" i="33"/>
  <c r="H37" i="6"/>
  <c r="L34" i="33"/>
  <c r="M34" i="33"/>
  <c r="H38" i="6"/>
  <c r="L35" i="33"/>
  <c r="M35" i="33"/>
  <c r="H39" i="6"/>
  <c r="L36" i="33"/>
  <c r="M36" i="33"/>
  <c r="H40" i="6"/>
  <c r="L37" i="33"/>
  <c r="M37" i="33"/>
  <c r="H41" i="6"/>
  <c r="L38" i="33"/>
  <c r="M38" i="33"/>
  <c r="H42" i="6"/>
  <c r="L39" i="33"/>
  <c r="M39" i="33"/>
  <c r="H43" i="6"/>
  <c r="L40" i="33"/>
  <c r="M40" i="33"/>
  <c r="H44" i="6"/>
  <c r="L41" i="33"/>
  <c r="M41" i="33"/>
  <c r="H45" i="6"/>
  <c r="L42" i="33"/>
  <c r="M42" i="33"/>
  <c r="H46" i="6"/>
  <c r="L43" i="33"/>
  <c r="M43" i="33"/>
  <c r="H47" i="6"/>
  <c r="L44" i="33"/>
  <c r="M44" i="33"/>
  <c r="H48" i="6"/>
  <c r="L45" i="33"/>
  <c r="M45" i="33"/>
  <c r="H49" i="6"/>
  <c r="L46" i="33"/>
  <c r="M46" i="33"/>
  <c r="H50" i="6"/>
  <c r="L47" i="33"/>
  <c r="M47" i="33"/>
  <c r="H51" i="6"/>
  <c r="L48" i="33"/>
  <c r="M48" i="33"/>
  <c r="H52" i="6"/>
  <c r="L49" i="33"/>
  <c r="M49" i="33"/>
  <c r="H53" i="6"/>
  <c r="L50" i="33"/>
  <c r="M50" i="33"/>
  <c r="H54" i="6"/>
  <c r="L51" i="33"/>
  <c r="M51" i="33"/>
  <c r="H55" i="6"/>
  <c r="L52" i="33"/>
  <c r="M52" i="33"/>
  <c r="H56" i="6"/>
  <c r="L53" i="33"/>
  <c r="M53" i="33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G4" i="24"/>
  <c r="P91" i="1"/>
  <c r="P92" i="1"/>
  <c r="O13" i="24"/>
  <c r="P90" i="1"/>
  <c r="I19" i="37"/>
  <c r="Y24" i="32"/>
  <c r="K66" i="1"/>
  <c r="K67" i="1"/>
  <c r="K65" i="1"/>
  <c r="P85" i="1"/>
  <c r="P88" i="1"/>
  <c r="P87" i="1"/>
  <c r="O87" i="1"/>
  <c r="P86" i="1"/>
  <c r="O86" i="1"/>
  <c r="N76" i="37"/>
  <c r="C43" i="14" a="1"/>
  <c r="C43" i="14"/>
  <c r="C44" i="14" a="1"/>
  <c r="C44" i="14"/>
  <c r="N75" i="37"/>
  <c r="N80" i="37"/>
  <c r="N81" i="37"/>
  <c r="E54" i="7" a="1"/>
  <c r="E54" i="7"/>
  <c r="G3" i="14" a="1"/>
  <c r="G3" i="14"/>
  <c r="C62" i="14" a="1"/>
  <c r="C62" i="14"/>
  <c r="C63" i="14" a="1"/>
  <c r="C63" i="14"/>
  <c r="J73" i="7" a="1"/>
  <c r="J73" i="7"/>
  <c r="AG6" i="1"/>
  <c r="L16" i="24"/>
  <c r="L15" i="24"/>
  <c r="J23" i="37"/>
  <c r="R28" i="37"/>
  <c r="AP10" i="1"/>
  <c r="B60" i="32"/>
  <c r="L3" i="24"/>
  <c r="L10" i="24"/>
  <c r="J20" i="3" a="1"/>
  <c r="J20" i="3"/>
  <c r="L39" i="24"/>
  <c r="L14" i="24"/>
  <c r="L23" i="24"/>
  <c r="L32" i="24"/>
  <c r="L5" i="24"/>
  <c r="O81" i="1"/>
  <c r="L36" i="24"/>
  <c r="L35" i="24"/>
  <c r="L8" i="24"/>
  <c r="L27" i="24"/>
  <c r="L7" i="24"/>
  <c r="L11" i="24"/>
  <c r="L18" i="24"/>
  <c r="B2" i="3" a="1"/>
  <c r="B2" i="3"/>
  <c r="W81" i="1"/>
  <c r="A2" i="3" a="1"/>
  <c r="A2" i="3"/>
  <c r="Q81" i="1"/>
  <c r="L12" i="24"/>
  <c r="L31" i="24"/>
  <c r="L34" i="24"/>
  <c r="L9" i="6"/>
  <c r="L29" i="24"/>
  <c r="L19" i="24"/>
  <c r="F23" i="1"/>
  <c r="P28" i="1"/>
  <c r="J11" i="3" a="1"/>
  <c r="J11" i="3"/>
  <c r="J30" i="3" a="1"/>
  <c r="J30" i="3"/>
  <c r="L25" i="24"/>
  <c r="L24" i="24"/>
  <c r="L20" i="24"/>
  <c r="L38" i="24"/>
  <c r="L37" i="24"/>
  <c r="L22" i="24"/>
  <c r="L30" i="24"/>
  <c r="J26" i="3" a="1"/>
  <c r="J26" i="3"/>
  <c r="L33" i="24"/>
  <c r="J22" i="3" a="1"/>
  <c r="J22" i="3"/>
  <c r="J29" i="3" a="1"/>
  <c r="J29" i="3"/>
  <c r="L4" i="24"/>
  <c r="L26" i="24"/>
  <c r="L21" i="24"/>
  <c r="L2" i="24"/>
  <c r="P39" i="1"/>
  <c r="K64" i="1"/>
  <c r="C63" i="1"/>
  <c r="L13" i="24"/>
  <c r="L28" i="24"/>
  <c r="L17" i="24"/>
  <c r="L6" i="24"/>
  <c r="J12" i="3" a="1"/>
  <c r="J12" i="3"/>
  <c r="J18" i="3" a="1"/>
  <c r="J18" i="3"/>
  <c r="J19" i="3" a="1"/>
  <c r="J19" i="3"/>
  <c r="M13" i="6"/>
  <c r="M29" i="24" a="1"/>
  <c r="M22" i="24" a="1"/>
  <c r="M6" i="24" a="1"/>
  <c r="M20" i="24" a="1"/>
  <c r="M15" i="24" a="1"/>
  <c r="M16" i="24" a="1"/>
  <c r="M14" i="24" a="1"/>
  <c r="M37" i="24" a="1"/>
  <c r="M32" i="24" a="1"/>
  <c r="M3" i="24" a="1"/>
  <c r="M5" i="24" a="1"/>
  <c r="M27" i="24" a="1"/>
  <c r="M18" i="24" a="1"/>
  <c r="M34" i="24" a="1"/>
  <c r="M35" i="24" a="1"/>
  <c r="M23" i="24" a="1"/>
  <c r="M8" i="24" a="1"/>
  <c r="M36" i="24" a="1"/>
  <c r="M33" i="24" a="1"/>
  <c r="M2" i="24" a="1"/>
  <c r="M13" i="24" a="1"/>
  <c r="M31" i="24" a="1"/>
  <c r="M30" i="24" a="1"/>
  <c r="M25" i="24" a="1"/>
  <c r="M11" i="24" a="1"/>
  <c r="M12" i="24" a="1"/>
  <c r="M26" i="24" a="1"/>
  <c r="M39" i="24" a="1"/>
  <c r="M19" i="24" a="1"/>
  <c r="M21" i="24" a="1"/>
  <c r="M7" i="24" a="1"/>
  <c r="M9" i="24" a="1"/>
  <c r="M10" i="24" a="1"/>
  <c r="M28" i="24" a="1"/>
  <c r="M24" i="24" a="1"/>
  <c r="M17" i="24" a="1"/>
  <c r="M4" i="24" a="1"/>
  <c r="C45" i="14" a="1"/>
  <c r="C45" i="14"/>
  <c r="C46" i="14" a="1"/>
  <c r="C46" i="14"/>
  <c r="C47" i="14" a="1"/>
  <c r="C47" i="14"/>
  <c r="C48" i="14" a="1"/>
  <c r="C48" i="14"/>
  <c r="G4" i="14" a="1"/>
  <c r="G4" i="14"/>
  <c r="E55" i="7" a="1"/>
  <c r="E55" i="7"/>
  <c r="E56" i="7" a="1"/>
  <c r="E56" i="7"/>
  <c r="P36" i="1"/>
  <c r="P25" i="1"/>
  <c r="P38" i="1"/>
  <c r="P43" i="1"/>
  <c r="P35" i="1"/>
  <c r="P33" i="1"/>
  <c r="J15" i="3" a="1"/>
  <c r="J15" i="3"/>
  <c r="P29" i="1"/>
  <c r="P31" i="1"/>
  <c r="P52" i="1"/>
  <c r="P47" i="1"/>
  <c r="J25" i="3" a="1"/>
  <c r="J25" i="3"/>
  <c r="AS98" i="1"/>
  <c r="L8" i="6"/>
  <c r="J28" i="3" a="1"/>
  <c r="J28" i="3"/>
  <c r="J8" i="3" a="1"/>
  <c r="J8" i="3"/>
  <c r="B77" i="1"/>
  <c r="J9" i="3" a="1"/>
  <c r="J9" i="3"/>
  <c r="J16" i="3" a="1"/>
  <c r="J16" i="3"/>
  <c r="D19" i="7"/>
  <c r="B19" i="7"/>
  <c r="E19" i="7"/>
  <c r="I20" i="37"/>
  <c r="J24" i="3" a="1"/>
  <c r="J24" i="3"/>
  <c r="J14" i="3" a="1"/>
  <c r="J14" i="3"/>
  <c r="J23" i="3" a="1"/>
  <c r="J23" i="3"/>
  <c r="J27" i="3" a="1"/>
  <c r="J27" i="3"/>
  <c r="J17" i="3" a="1"/>
  <c r="J17" i="3"/>
  <c r="J21" i="3" a="1"/>
  <c r="J21" i="3"/>
  <c r="P44" i="1"/>
  <c r="J10" i="3" a="1"/>
  <c r="J10" i="3"/>
  <c r="J13" i="3" a="1"/>
  <c r="J13" i="3"/>
  <c r="I18" i="37"/>
  <c r="I16" i="37"/>
  <c r="I35" i="32"/>
  <c r="Z47" i="32"/>
  <c r="I92" i="37"/>
  <c r="O2" i="24"/>
  <c r="T17" i="37"/>
  <c r="P41" i="1"/>
  <c r="P30" i="1"/>
  <c r="P24" i="1"/>
  <c r="P34" i="1"/>
  <c r="O47" i="1"/>
  <c r="P48" i="1"/>
  <c r="P50" i="1"/>
  <c r="O48" i="1"/>
  <c r="P32" i="1"/>
  <c r="P45" i="1"/>
  <c r="P27" i="1"/>
  <c r="O49" i="1"/>
  <c r="P42" i="1"/>
  <c r="P49" i="1"/>
  <c r="P53" i="1"/>
  <c r="P37" i="1"/>
  <c r="P26" i="1"/>
  <c r="P46" i="1"/>
  <c r="P51" i="1"/>
  <c r="P40" i="1"/>
  <c r="M4" i="24"/>
  <c r="M17" i="24"/>
  <c r="M24" i="24"/>
  <c r="M28" i="24"/>
  <c r="M10" i="24"/>
  <c r="M9" i="24"/>
  <c r="M7" i="24"/>
  <c r="M21" i="24"/>
  <c r="M19" i="24"/>
  <c r="M39" i="24"/>
  <c r="M26" i="24"/>
  <c r="M12" i="24"/>
  <c r="M11" i="24"/>
  <c r="M25" i="24"/>
  <c r="M30" i="24"/>
  <c r="M31" i="24"/>
  <c r="M13" i="24"/>
  <c r="M2" i="24"/>
  <c r="M33" i="24"/>
  <c r="M36" i="24"/>
  <c r="M8" i="24"/>
  <c r="M23" i="24"/>
  <c r="M35" i="24"/>
  <c r="M34" i="24"/>
  <c r="M18" i="24"/>
  <c r="M27" i="24"/>
  <c r="M5" i="24"/>
  <c r="M3" i="24"/>
  <c r="M32" i="24"/>
  <c r="M37" i="24"/>
  <c r="M14" i="24"/>
  <c r="M16" i="24"/>
  <c r="M15" i="24"/>
  <c r="M20" i="24"/>
  <c r="M6" i="24"/>
  <c r="M22" i="24"/>
  <c r="M29" i="24"/>
  <c r="AJ28" i="1"/>
  <c r="AJ24" i="1"/>
  <c r="AJ37" i="1"/>
  <c r="AI32" i="1"/>
  <c r="AJ26" i="1"/>
  <c r="AJ38" i="1"/>
  <c r="AI28" i="1"/>
  <c r="AI25" i="1"/>
  <c r="AI33" i="1"/>
  <c r="AJ25" i="1"/>
  <c r="AI26" i="1"/>
  <c r="AI24" i="1"/>
  <c r="AI27" i="1"/>
  <c r="AI34" i="1"/>
  <c r="AJ31" i="1"/>
  <c r="AJ27" i="1"/>
  <c r="AI29" i="1"/>
  <c r="AI31" i="1"/>
  <c r="AJ34" i="1"/>
  <c r="AJ30" i="1"/>
  <c r="AJ29" i="1"/>
  <c r="AI30" i="1"/>
  <c r="AJ39" i="1"/>
  <c r="AJ33" i="1"/>
  <c r="AJ35" i="1"/>
  <c r="AJ32" i="1"/>
  <c r="AJ36" i="1"/>
  <c r="K17" i="3" a="1"/>
  <c r="K15" i="3" a="1"/>
  <c r="K27" i="3" a="1"/>
  <c r="K29" i="3" a="1"/>
  <c r="K26" i="3" a="1"/>
  <c r="K30" i="3" a="1"/>
  <c r="K11" i="3" a="1"/>
  <c r="K9" i="3" a="1"/>
  <c r="K23" i="3" a="1"/>
  <c r="K20" i="3" a="1"/>
  <c r="K10" i="3" a="1"/>
  <c r="K12" i="3" a="1"/>
  <c r="K18" i="3" a="1"/>
  <c r="K21" i="3" a="1"/>
  <c r="K22" i="3" a="1"/>
  <c r="K16" i="3" a="1"/>
  <c r="K8" i="3" a="1"/>
  <c r="K19" i="3" a="1"/>
  <c r="K24" i="3" a="1"/>
  <c r="K13" i="3" a="1"/>
  <c r="K14" i="3" a="1"/>
  <c r="K28" i="3" a="1"/>
  <c r="K25" i="3" a="1"/>
  <c r="E57" i="7" a="1"/>
  <c r="E57" i="7"/>
  <c r="E58" i="7" a="1"/>
  <c r="E58" i="7"/>
  <c r="G5" i="14" a="1"/>
  <c r="G5" i="14"/>
  <c r="K25" i="3"/>
  <c r="K28" i="3"/>
  <c r="K14" i="3"/>
  <c r="K13" i="3"/>
  <c r="K24" i="3"/>
  <c r="W3" i="3"/>
  <c r="W4" i="3" a="1"/>
  <c r="W4" i="3"/>
  <c r="W5" i="3" a="1"/>
  <c r="W5" i="3"/>
  <c r="K19" i="3"/>
  <c r="R3" i="3"/>
  <c r="R4" i="3" a="1"/>
  <c r="R4" i="3"/>
  <c r="R5" i="3" a="1"/>
  <c r="R5" i="3"/>
  <c r="K8" i="3"/>
  <c r="G3" i="3"/>
  <c r="G4" i="3" a="1"/>
  <c r="G4" i="3"/>
  <c r="G5" i="3" a="1"/>
  <c r="G5" i="3"/>
  <c r="K16" i="3"/>
  <c r="K22" i="3"/>
  <c r="U3" i="3"/>
  <c r="K21" i="3"/>
  <c r="T3" i="3"/>
  <c r="T4" i="3" a="1"/>
  <c r="T4" i="3"/>
  <c r="T5" i="3" a="1"/>
  <c r="T5" i="3"/>
  <c r="K18" i="3"/>
  <c r="K12" i="3"/>
  <c r="K10" i="3"/>
  <c r="K20" i="3"/>
  <c r="S3" i="3"/>
  <c r="S4" i="3" a="1"/>
  <c r="S4" i="3"/>
  <c r="S5" i="3" a="1"/>
  <c r="S5" i="3"/>
  <c r="K23" i="3"/>
  <c r="V3" i="3"/>
  <c r="V4" i="3" a="1"/>
  <c r="V4" i="3"/>
  <c r="V5" i="3" a="1"/>
  <c r="V5" i="3"/>
  <c r="K9" i="3"/>
  <c r="K11" i="3"/>
  <c r="K30" i="3"/>
  <c r="K26" i="3"/>
  <c r="K29" i="3"/>
  <c r="K27" i="3"/>
  <c r="K15" i="3"/>
  <c r="K17" i="3"/>
  <c r="B89" i="1"/>
  <c r="B88" i="1"/>
  <c r="B92" i="1"/>
  <c r="B91" i="1"/>
  <c r="B86" i="1"/>
  <c r="B90" i="1"/>
  <c r="B85" i="1"/>
  <c r="B87" i="1"/>
  <c r="E31" i="37"/>
  <c r="E18" i="32"/>
  <c r="A34" i="1"/>
  <c r="O34" i="1"/>
  <c r="A50" i="1"/>
  <c r="O50" i="1"/>
  <c r="A28" i="1"/>
  <c r="O28" i="1"/>
  <c r="Q17" i="32"/>
  <c r="Y17" i="32"/>
  <c r="Q19" i="32"/>
  <c r="E40" i="37"/>
  <c r="E48" i="37"/>
  <c r="A33" i="1"/>
  <c r="O33" i="1"/>
  <c r="E25" i="37"/>
  <c r="A44" i="1"/>
  <c r="A51" i="1"/>
  <c r="O51" i="1"/>
  <c r="K21" i="32"/>
  <c r="E22" i="32"/>
  <c r="K23" i="32"/>
  <c r="A49" i="1"/>
  <c r="E27" i="37"/>
  <c r="K22" i="32"/>
  <c r="K20" i="32"/>
  <c r="E23" i="32"/>
  <c r="K18" i="32"/>
  <c r="E29" i="37"/>
  <c r="E24" i="32"/>
  <c r="O46" i="1"/>
  <c r="E32" i="37"/>
  <c r="A30" i="1"/>
  <c r="O30" i="1"/>
  <c r="Q20" i="32"/>
  <c r="A45" i="1"/>
  <c r="E49" i="37"/>
  <c r="E28" i="37"/>
  <c r="E39" i="37"/>
  <c r="E43" i="37"/>
  <c r="K24" i="32"/>
  <c r="A42" i="1"/>
  <c r="O42" i="1"/>
  <c r="E36" i="37"/>
  <c r="E30" i="37"/>
  <c r="A46" i="1"/>
  <c r="A52" i="1"/>
  <c r="O52" i="1"/>
  <c r="E26" i="37"/>
  <c r="Y18" i="32"/>
  <c r="A38" i="1"/>
  <c r="O38" i="1"/>
  <c r="K17" i="32"/>
  <c r="A41" i="1"/>
  <c r="O41" i="1"/>
  <c r="E37" i="37"/>
  <c r="A40" i="1"/>
  <c r="O40" i="1"/>
  <c r="Q21" i="32"/>
  <c r="E44" i="37"/>
  <c r="Y20" i="32"/>
  <c r="A27" i="1"/>
  <c r="O27" i="1"/>
  <c r="E41" i="37"/>
  <c r="E47" i="37"/>
  <c r="A24" i="1"/>
  <c r="O24" i="1"/>
  <c r="A47" i="1"/>
  <c r="A29" i="1"/>
  <c r="O29" i="1"/>
  <c r="A37" i="1"/>
  <c r="O37" i="1"/>
  <c r="A26" i="1"/>
  <c r="O26" i="1"/>
  <c r="E46" i="37"/>
  <c r="E20" i="32"/>
  <c r="E17" i="32"/>
  <c r="E33" i="37"/>
  <c r="E34" i="37"/>
  <c r="E42" i="37"/>
  <c r="O44" i="1"/>
  <c r="Q22" i="32"/>
  <c r="A53" i="1"/>
  <c r="O53" i="1"/>
  <c r="E21" i="32"/>
  <c r="E19" i="32"/>
  <c r="A43" i="1"/>
  <c r="O43" i="1"/>
  <c r="A31" i="1"/>
  <c r="O31" i="1"/>
  <c r="E38" i="37"/>
  <c r="E35" i="37"/>
  <c r="A25" i="1"/>
  <c r="O25" i="1"/>
  <c r="A35" i="1"/>
  <c r="O35" i="1"/>
  <c r="A48" i="1"/>
  <c r="Y19" i="32"/>
  <c r="A32" i="1"/>
  <c r="O32" i="1"/>
  <c r="K19" i="32"/>
  <c r="A36" i="1"/>
  <c r="O36" i="1"/>
  <c r="E24" i="37"/>
  <c r="E45" i="37"/>
  <c r="A39" i="1"/>
  <c r="O39" i="1"/>
  <c r="O45" i="1"/>
  <c r="Q18" i="32"/>
  <c r="L6" i="6"/>
  <c r="T21" i="37"/>
  <c r="T22" i="37"/>
  <c r="T23" i="37"/>
  <c r="W55" i="32"/>
  <c r="W59" i="32"/>
  <c r="V59" i="32"/>
  <c r="W50" i="32"/>
  <c r="W61" i="32"/>
  <c r="V61" i="32"/>
  <c r="W51" i="32"/>
  <c r="W60" i="32"/>
  <c r="V60" i="32"/>
  <c r="W54" i="32"/>
  <c r="W56" i="32"/>
  <c r="V56" i="32"/>
  <c r="W53" i="32"/>
  <c r="W57" i="32"/>
  <c r="V57" i="32"/>
  <c r="W58" i="32"/>
  <c r="V58" i="32"/>
  <c r="L7" i="6"/>
  <c r="E59" i="7" a="1"/>
  <c r="E59" i="7"/>
  <c r="G6" i="14" a="1"/>
  <c r="G6" i="14"/>
  <c r="L455" i="3"/>
  <c r="P3" i="3"/>
  <c r="P4" i="3" a="1"/>
  <c r="P4" i="3"/>
  <c r="P5" i="3" a="1"/>
  <c r="P5" i="3"/>
  <c r="I455" i="3"/>
  <c r="M3" i="3"/>
  <c r="L13" i="6"/>
  <c r="F455" i="3"/>
  <c r="J3" i="3"/>
  <c r="E455" i="3"/>
  <c r="I3" i="3"/>
  <c r="U4" i="3" a="1"/>
  <c r="U4" i="3"/>
  <c r="U5" i="3" a="1"/>
  <c r="U5" i="3"/>
  <c r="D455" i="3"/>
  <c r="H3" i="3"/>
  <c r="H4" i="3" a="1"/>
  <c r="H4" i="3"/>
  <c r="H5" i="3" a="1"/>
  <c r="H5" i="3"/>
  <c r="G431" i="3"/>
  <c r="K3" i="3"/>
  <c r="K4" i="3" a="1"/>
  <c r="K4" i="3"/>
  <c r="K5" i="3" a="1"/>
  <c r="K5" i="3"/>
  <c r="K455" i="3"/>
  <c r="O3" i="3"/>
  <c r="O4" i="3" a="1"/>
  <c r="O4" i="3"/>
  <c r="O5" i="3" a="1"/>
  <c r="O5" i="3"/>
  <c r="H454" i="3"/>
  <c r="L3" i="3"/>
  <c r="L4" i="3" a="1"/>
  <c r="L4" i="3"/>
  <c r="L5" i="3" a="1"/>
  <c r="L5" i="3"/>
  <c r="M455" i="3"/>
  <c r="Q3" i="3"/>
  <c r="Q4" i="3" a="1"/>
  <c r="Q4" i="3"/>
  <c r="Q5" i="3" a="1"/>
  <c r="Q5" i="3"/>
  <c r="J455" i="3"/>
  <c r="N3" i="3"/>
  <c r="V17" i="37"/>
  <c r="U17" i="37"/>
  <c r="V18" i="37"/>
  <c r="U18" i="37"/>
  <c r="V30" i="37"/>
  <c r="U30" i="37"/>
  <c r="V19" i="37"/>
  <c r="U19" i="37"/>
  <c r="V27" i="37"/>
  <c r="U27" i="37"/>
  <c r="V26" i="37"/>
  <c r="U26" i="37"/>
  <c r="V25" i="37"/>
  <c r="U25" i="37"/>
  <c r="V29" i="37"/>
  <c r="U29" i="37"/>
  <c r="V21" i="37"/>
  <c r="U21" i="37"/>
  <c r="V23" i="37"/>
  <c r="U23" i="37"/>
  <c r="V28" i="37"/>
  <c r="U28" i="37"/>
  <c r="V24" i="37"/>
  <c r="U24" i="37"/>
  <c r="V22" i="37"/>
  <c r="U22" i="37"/>
  <c r="V20" i="37"/>
  <c r="U20" i="37"/>
  <c r="V31" i="37"/>
  <c r="U31" i="37"/>
  <c r="G7" i="14" a="1"/>
  <c r="G7" i="14"/>
  <c r="I4" i="3" a="1"/>
  <c r="I4" i="3"/>
  <c r="I5" i="3" a="1"/>
  <c r="I5" i="3"/>
  <c r="M4" i="3" a="1"/>
  <c r="M4" i="3"/>
  <c r="M5" i="3" a="1"/>
  <c r="M5" i="3"/>
  <c r="N4" i="3" a="1"/>
  <c r="N4" i="3"/>
  <c r="N5" i="3" a="1"/>
  <c r="N5" i="3"/>
  <c r="J4" i="3" a="1"/>
  <c r="J4" i="3"/>
  <c r="J5" i="3" a="1"/>
  <c r="J5" i="3"/>
  <c r="G8" i="14" a="1"/>
  <c r="G8" i="14"/>
  <c r="G9" i="14" a="1"/>
  <c r="G9" i="14"/>
  <c r="G10" i="14" a="1"/>
  <c r="G10" i="14"/>
  <c r="G11" i="14" a="1"/>
  <c r="G11" i="14"/>
  <c r="G12" i="14" a="1"/>
  <c r="G12" i="14"/>
  <c r="G13" i="14" a="1"/>
  <c r="G13" i="14"/>
  <c r="H12" i="14" a="1"/>
  <c r="H12" i="14"/>
  <c r="H7" i="14" a="1"/>
  <c r="H7" i="14"/>
  <c r="H10" i="14" a="1"/>
  <c r="H10" i="14"/>
  <c r="H6" i="14" a="1"/>
  <c r="H6" i="14"/>
  <c r="H13" i="14" a="1"/>
  <c r="H13" i="14"/>
  <c r="H5" i="14" a="1"/>
  <c r="H5" i="14"/>
  <c r="H3" i="14" a="1"/>
  <c r="H3" i="14"/>
  <c r="H4" i="14" a="1"/>
  <c r="H4" i="14"/>
  <c r="H11" i="14" a="1"/>
  <c r="H11" i="14"/>
  <c r="H9" i="14" a="1"/>
  <c r="H9" i="14"/>
  <c r="H2" i="14" a="1"/>
  <c r="H2" i="14"/>
  <c r="H8" i="14" a="1"/>
  <c r="H8" i="14"/>
  <c r="E60" i="7" a="1"/>
  <c r="E60" i="7"/>
  <c r="J74" i="7" a="1"/>
  <c r="J74" i="7"/>
  <c r="J75" i="7" a="1"/>
  <c r="J75" i="7"/>
  <c r="J76" i="7" a="1"/>
  <c r="J76" i="7"/>
  <c r="E61" i="7" a="1"/>
  <c r="E61" i="7"/>
  <c r="E62" i="7" a="1"/>
  <c r="E62" i="7"/>
  <c r="E63" i="7" a="1"/>
  <c r="E63" i="7"/>
</calcChain>
</file>

<file path=xl/comments1.xml><?xml version="1.0" encoding="utf-8"?>
<comments xmlns="http://schemas.openxmlformats.org/spreadsheetml/2006/main">
  <authors>
    <author>Shimon</author>
  </authors>
  <commentList>
    <comment ref="K15" authorId="0">
      <text>
        <r>
          <rPr>
            <b/>
            <sz val="9"/>
            <color indexed="81"/>
            <rFont val="Tahoma"/>
            <family val="2"/>
          </rPr>
          <t>Date column must contain valid dates for all Event XP entries for calculation to work correctly</t>
        </r>
      </text>
    </comment>
  </commentList>
</comments>
</file>

<file path=xl/sharedStrings.xml><?xml version="1.0" encoding="utf-8"?>
<sst xmlns="http://schemas.openxmlformats.org/spreadsheetml/2006/main" count="2658" uniqueCount="1338">
  <si>
    <t>Player Name</t>
  </si>
  <si>
    <t>Membership Number</t>
  </si>
  <si>
    <t>Region</t>
  </si>
  <si>
    <t>Domain</t>
  </si>
  <si>
    <t>Character Name</t>
  </si>
  <si>
    <t>Clan</t>
  </si>
  <si>
    <t>Membership Class</t>
  </si>
  <si>
    <t>Rugged</t>
  </si>
  <si>
    <t>Dull</t>
  </si>
  <si>
    <t>Impatient</t>
  </si>
  <si>
    <t>Academics</t>
  </si>
  <si>
    <t>Animal Ken</t>
  </si>
  <si>
    <t>Athletics</t>
  </si>
  <si>
    <t>Awareness</t>
  </si>
  <si>
    <t>Brawl</t>
  </si>
  <si>
    <t>Computers</t>
  </si>
  <si>
    <t>Crafts</t>
  </si>
  <si>
    <t>Dodge</t>
  </si>
  <si>
    <t>Drive</t>
  </si>
  <si>
    <t>Empathy</t>
  </si>
  <si>
    <t>Firearms</t>
  </si>
  <si>
    <t>Intimidation</t>
  </si>
  <si>
    <t>Leadership</t>
  </si>
  <si>
    <t>Linguistics</t>
  </si>
  <si>
    <t>Medicine</t>
  </si>
  <si>
    <t>Melee</t>
  </si>
  <si>
    <t>Occult</t>
  </si>
  <si>
    <t>Performance</t>
  </si>
  <si>
    <t>Science</t>
  </si>
  <si>
    <t>Security</t>
  </si>
  <si>
    <t>Stealth</t>
  </si>
  <si>
    <t>Streetwise</t>
  </si>
  <si>
    <t>Subterfuge</t>
  </si>
  <si>
    <t>Allies</t>
  </si>
  <si>
    <t>Contacts</t>
  </si>
  <si>
    <t>Fame</t>
  </si>
  <si>
    <t>Herd</t>
  </si>
  <si>
    <t>Resources</t>
  </si>
  <si>
    <t>Retainers</t>
  </si>
  <si>
    <t>Feral Whispers</t>
  </si>
  <si>
    <t>Beckoning</t>
  </si>
  <si>
    <t>Quell the Beast</t>
  </si>
  <si>
    <t>Subsume the Spirit</t>
  </si>
  <si>
    <t>Drawing Out the Beast</t>
  </si>
  <si>
    <t>Animal Succulence</t>
  </si>
  <si>
    <t>Heightened Senses</t>
  </si>
  <si>
    <t>Aura Perception</t>
  </si>
  <si>
    <t>Spirit's Touch</t>
  </si>
  <si>
    <t>Telepathy</t>
  </si>
  <si>
    <t>Psychic Projection</t>
  </si>
  <si>
    <t>Clairvoyance</t>
  </si>
  <si>
    <t>Alacrity</t>
  </si>
  <si>
    <t>Swiftness</t>
  </si>
  <si>
    <t>Rapidity</t>
  </si>
  <si>
    <t>Legerity</t>
  </si>
  <si>
    <t>Fleetness</t>
  </si>
  <si>
    <t>Projectile</t>
  </si>
  <si>
    <t>Quickness</t>
  </si>
  <si>
    <t>Ignis Fatuus</t>
  </si>
  <si>
    <t>Apparition</t>
  </si>
  <si>
    <t>Permanency</t>
  </si>
  <si>
    <t>Horrid Reality</t>
  </si>
  <si>
    <t>Shared Nightmare</t>
  </si>
  <si>
    <t>Sense the Sin</t>
  </si>
  <si>
    <t>Conflagration</t>
  </si>
  <si>
    <t>Psychomachia</t>
  </si>
  <si>
    <t>Condemnation</t>
  </si>
  <si>
    <t>Passion</t>
  </si>
  <si>
    <t>The Haunting</t>
  </si>
  <si>
    <t>Eyes of Chaos</t>
  </si>
  <si>
    <t>Voice of Madness</t>
  </si>
  <si>
    <t>Total Insanity</t>
  </si>
  <si>
    <t>Lingering Malaise</t>
  </si>
  <si>
    <t>Command</t>
  </si>
  <si>
    <t>Mesmerism</t>
  </si>
  <si>
    <t>Forgetful Mind</t>
  </si>
  <si>
    <t>Conditioning</t>
  </si>
  <si>
    <t>Possession</t>
  </si>
  <si>
    <t>Mass Manipulation</t>
  </si>
  <si>
    <t>Endurance</t>
  </si>
  <si>
    <t>Mettle</t>
  </si>
  <si>
    <t>Resilience</t>
  </si>
  <si>
    <t>Resistance</t>
  </si>
  <si>
    <t>Aegis</t>
  </si>
  <si>
    <t>Personal Armor</t>
  </si>
  <si>
    <t>The Missing Voice</t>
  </si>
  <si>
    <t>Phantom Speaker</t>
  </si>
  <si>
    <t>Madrigal</t>
  </si>
  <si>
    <t>Siren's Beckoning</t>
  </si>
  <si>
    <t>Shattering Crescendo</t>
  </si>
  <si>
    <t>Persistent Echo</t>
  </si>
  <si>
    <t>Fae Sight</t>
  </si>
  <si>
    <t>Riddle Phantastique</t>
  </si>
  <si>
    <t>Steal the Mind</t>
  </si>
  <si>
    <t>Dead Hand</t>
  </si>
  <si>
    <t>Ex Nihilo</t>
  </si>
  <si>
    <t>Shroud Mastery</t>
  </si>
  <si>
    <t>Necromancy, Ash Path</t>
  </si>
  <si>
    <t>Shambling Hordes</t>
  </si>
  <si>
    <t>Soul Stealing</t>
  </si>
  <si>
    <t>Necromancy, Bone Path</t>
  </si>
  <si>
    <t>Blight</t>
  </si>
  <si>
    <t>Resume the Coil</t>
  </si>
  <si>
    <t>Summon Soul</t>
  </si>
  <si>
    <t>Torment</t>
  </si>
  <si>
    <t>Necromancy, Sepulchre Path</t>
  </si>
  <si>
    <t>Eyes of the Dead</t>
  </si>
  <si>
    <t>Sense Vitality</t>
  </si>
  <si>
    <t>Anesthetic Touch</t>
  </si>
  <si>
    <t>Corpore Sano</t>
  </si>
  <si>
    <t>Mens Sana</t>
  </si>
  <si>
    <t>Obeah</t>
  </si>
  <si>
    <t>Unseen Presence</t>
  </si>
  <si>
    <t>Mask of a Thousand Faces</t>
  </si>
  <si>
    <t>Vanish from the Mind's Eye</t>
  </si>
  <si>
    <t>Cloak the Gathering</t>
  </si>
  <si>
    <t>Conceal</t>
  </si>
  <si>
    <t>Cache</t>
  </si>
  <si>
    <t>Shadow Play</t>
  </si>
  <si>
    <t>Shroud of Night</t>
  </si>
  <si>
    <t>Arms of the Abyss</t>
  </si>
  <si>
    <t>Black Metamorphosis</t>
  </si>
  <si>
    <t>Shadowstep</t>
  </si>
  <si>
    <t>Shadow Twin</t>
  </si>
  <si>
    <t>Prowess</t>
  </si>
  <si>
    <t>Might</t>
  </si>
  <si>
    <t>Vigor</t>
  </si>
  <si>
    <t>Intensity</t>
  </si>
  <si>
    <t>Puissance</t>
  </si>
  <si>
    <t>Force</t>
  </si>
  <si>
    <t>Awe</t>
  </si>
  <si>
    <t>Dread Gaze</t>
  </si>
  <si>
    <t>Entrancement</t>
  </si>
  <si>
    <t>Summon</t>
  </si>
  <si>
    <t>Majesty</t>
  </si>
  <si>
    <t>Love</t>
  </si>
  <si>
    <t>Paralyzing Glance</t>
  </si>
  <si>
    <t>Eyes of the Beast</t>
  </si>
  <si>
    <t>Feral Claws</t>
  </si>
  <si>
    <t>Earth Meld</t>
  </si>
  <si>
    <t>Shape of the Beast</t>
  </si>
  <si>
    <t>Earth Control</t>
  </si>
  <si>
    <t>Silence of Death</t>
  </si>
  <si>
    <t>Scorpion's Touch</t>
  </si>
  <si>
    <t>Dagon's Call</t>
  </si>
  <si>
    <t>Baal's Caress</t>
  </si>
  <si>
    <t>Taste of Death</t>
  </si>
  <si>
    <t>Eyes of the Serpent</t>
  </si>
  <si>
    <t>Tongue of the Asp</t>
  </si>
  <si>
    <t>Skin of the Adder</t>
  </si>
  <si>
    <t>Form of the Cobra</t>
  </si>
  <si>
    <t>Heart of Darkness</t>
  </si>
  <si>
    <t>Divine Image</t>
  </si>
  <si>
    <t>Clotho's Gift</t>
  </si>
  <si>
    <t>Kiss of Lachesis</t>
  </si>
  <si>
    <t>Hag's Wrinkles</t>
  </si>
  <si>
    <t>Putrefaction</t>
  </si>
  <si>
    <t>Ashes to Ashes</t>
  </si>
  <si>
    <t>Withering</t>
  </si>
  <si>
    <t>Necrosis</t>
  </si>
  <si>
    <t>Thanatosis</t>
  </si>
  <si>
    <t>Taste for Blood</t>
  </si>
  <si>
    <t>Blood Rage</t>
  </si>
  <si>
    <t>Blood of Potency</t>
  </si>
  <si>
    <t>Theft of Vitae</t>
  </si>
  <si>
    <t>Cauldron of Blood</t>
  </si>
  <si>
    <t>Summon the Simple Form</t>
  </si>
  <si>
    <t>Magic of the Smith</t>
  </si>
  <si>
    <t>Reverse Conjuration</t>
  </si>
  <si>
    <t>Power over Life</t>
  </si>
  <si>
    <t>Contradict</t>
  </si>
  <si>
    <t>Subvert</t>
  </si>
  <si>
    <t>Dissociate</t>
  </si>
  <si>
    <t>Addiction</t>
  </si>
  <si>
    <t>Dependence</t>
  </si>
  <si>
    <t>Elemental Strength</t>
  </si>
  <si>
    <t>Wooden Tongues</t>
  </si>
  <si>
    <t>Animate the Unmoving</t>
  </si>
  <si>
    <t>Elemental Form</t>
  </si>
  <si>
    <t>Summon Elemental</t>
  </si>
  <si>
    <t>Hand of Flame</t>
  </si>
  <si>
    <t>Flame Bolt</t>
  </si>
  <si>
    <t>Engulf</t>
  </si>
  <si>
    <t>Firestorm</t>
  </si>
  <si>
    <t>Force Bolt</t>
  </si>
  <si>
    <t>Manipulate</t>
  </si>
  <si>
    <t>Flight</t>
  </si>
  <si>
    <t>Repulse</t>
  </si>
  <si>
    <t>Control</t>
  </si>
  <si>
    <t>Analyze</t>
  </si>
  <si>
    <t>Burnout</t>
  </si>
  <si>
    <t>Encrypt/Decrypt</t>
  </si>
  <si>
    <t>Remote Access</t>
  </si>
  <si>
    <t>Telecommute</t>
  </si>
  <si>
    <t>Fog</t>
  </si>
  <si>
    <t>Storm</t>
  </si>
  <si>
    <t>Burning Touch</t>
  </si>
  <si>
    <t>Vengeance of Samiel</t>
  </si>
  <si>
    <t>Valeren</t>
  </si>
  <si>
    <t>Malleable Visage</t>
  </si>
  <si>
    <t>Fleshcraft</t>
  </si>
  <si>
    <t>Bonecraft</t>
  </si>
  <si>
    <t>Horrid Form</t>
  </si>
  <si>
    <t>Bloodform</t>
  </si>
  <si>
    <t>Vicissitude</t>
  </si>
  <si>
    <t>Visceratika</t>
  </si>
  <si>
    <t>Skin of the Chameleon</t>
  </si>
  <si>
    <t>Scry the Hearthstone</t>
  </si>
  <si>
    <t>Bond with the Mountain</t>
  </si>
  <si>
    <t>Armor of Terra</t>
  </si>
  <si>
    <t>Dark Statue</t>
  </si>
  <si>
    <t>Animalism</t>
  </si>
  <si>
    <t>Auspex</t>
  </si>
  <si>
    <t>Celerity</t>
  </si>
  <si>
    <t>Chimerstry</t>
  </si>
  <si>
    <t>Daimoinon</t>
  </si>
  <si>
    <t>Dementation</t>
  </si>
  <si>
    <t>Dominate</t>
  </si>
  <si>
    <t>Fortitude</t>
  </si>
  <si>
    <t>Melpominee</t>
  </si>
  <si>
    <t>Mytherceria</t>
  </si>
  <si>
    <t>Obfuscate</t>
  </si>
  <si>
    <t>Obtenebration</t>
  </si>
  <si>
    <t>Potence</t>
  </si>
  <si>
    <t>Presence</t>
  </si>
  <si>
    <t>Protean</t>
  </si>
  <si>
    <t>Quietus</t>
  </si>
  <si>
    <t>Serpentis</t>
  </si>
  <si>
    <t>Temporis</t>
  </si>
  <si>
    <t>Brujah</t>
  </si>
  <si>
    <t>Caitiff</t>
  </si>
  <si>
    <t>Follower of Set</t>
  </si>
  <si>
    <t>Gangrel</t>
  </si>
  <si>
    <t>Giovanni</t>
  </si>
  <si>
    <t>Malkavian</t>
  </si>
  <si>
    <t>Nosferatu</t>
  </si>
  <si>
    <t>Ravnos</t>
  </si>
  <si>
    <t>Toreador</t>
  </si>
  <si>
    <t>Tremere</t>
  </si>
  <si>
    <t>Ventrue</t>
  </si>
  <si>
    <t>Daughter of Cacophany</t>
  </si>
  <si>
    <t>XP</t>
  </si>
  <si>
    <t>PHYSICAL</t>
  </si>
  <si>
    <t>SOCIAL</t>
  </si>
  <si>
    <t>MENTAL</t>
  </si>
  <si>
    <t>ATTRIBUTES</t>
  </si>
  <si>
    <t>Primary</t>
  </si>
  <si>
    <t>Secondary</t>
  </si>
  <si>
    <t>Tertiary</t>
  </si>
  <si>
    <t>Total</t>
  </si>
  <si>
    <t>INFLUENCES</t>
  </si>
  <si>
    <t>Focus</t>
  </si>
  <si>
    <t>Cost</t>
  </si>
  <si>
    <t>LORES</t>
  </si>
  <si>
    <t>LANGUAGES</t>
  </si>
  <si>
    <t>DISCIPLINES</t>
  </si>
  <si>
    <t>Discipline</t>
  </si>
  <si>
    <t>MC at Creation</t>
  </si>
  <si>
    <t>Experience</t>
  </si>
  <si>
    <t>Actual</t>
  </si>
  <si>
    <t>This character is a</t>
  </si>
  <si>
    <t>MERITS</t>
  </si>
  <si>
    <t>FLAWS</t>
  </si>
  <si>
    <t>VITAE POOL</t>
  </si>
  <si>
    <t>WILLPOWER</t>
  </si>
  <si>
    <t>HEALTH LEVELS</t>
  </si>
  <si>
    <t>Healthy</t>
  </si>
  <si>
    <t>Sect</t>
  </si>
  <si>
    <t>Camarilla</t>
  </si>
  <si>
    <t>Discipline Pull Through</t>
  </si>
  <si>
    <t>CARRIED EQUIPMENT</t>
  </si>
  <si>
    <t>Level</t>
  </si>
  <si>
    <t>ACTS OF DIABLERIE</t>
  </si>
  <si>
    <t>Character Diablerized</t>
  </si>
  <si>
    <t>Date</t>
  </si>
  <si>
    <t>Victim's Gen</t>
  </si>
  <si>
    <t>NPC or PC</t>
  </si>
  <si>
    <t>Notification #</t>
  </si>
  <si>
    <t>Gen Gained?</t>
  </si>
  <si>
    <t>Victim's Player</t>
  </si>
  <si>
    <t>Name</t>
  </si>
  <si>
    <t>Requisite #2</t>
  </si>
  <si>
    <t>Requisite #1</t>
  </si>
  <si>
    <t>Prince</t>
  </si>
  <si>
    <t>Sheriff</t>
  </si>
  <si>
    <t>Seneschal</t>
  </si>
  <si>
    <t>Harpy</t>
  </si>
  <si>
    <t>Scourge</t>
  </si>
  <si>
    <t>Archon</t>
  </si>
  <si>
    <t>Justicar</t>
  </si>
  <si>
    <t>Blood Traits</t>
  </si>
  <si>
    <t>Bad Sight</t>
  </si>
  <si>
    <t>Cursed</t>
  </si>
  <si>
    <t>Acute Sense</t>
  </si>
  <si>
    <t>Ambidextrous</t>
  </si>
  <si>
    <t>Calm Heart</t>
  </si>
  <si>
    <t>Code of Honor</t>
  </si>
  <si>
    <t>Daredevil</t>
  </si>
  <si>
    <t>Efficient Digestion</t>
  </si>
  <si>
    <t>Light Sleeper</t>
  </si>
  <si>
    <t>Magic Resistance</t>
  </si>
  <si>
    <t>Medium</t>
  </si>
  <si>
    <t>Natural Linguist</t>
  </si>
  <si>
    <t>Oracular Ability</t>
  </si>
  <si>
    <t>Lasombra</t>
  </si>
  <si>
    <t>Tzimisce</t>
  </si>
  <si>
    <t>Paragon</t>
  </si>
  <si>
    <t>Thirst for Innocence</t>
  </si>
  <si>
    <t>Vulnerability to Silver</t>
  </si>
  <si>
    <t>Weak-Willed</t>
  </si>
  <si>
    <t>Flesh of the Corpse</t>
  </si>
  <si>
    <t xml:space="preserve">Fragile Bones </t>
  </si>
  <si>
    <t>Grip of the Damned</t>
  </si>
  <si>
    <t>Hard of Hearing</t>
  </si>
  <si>
    <t>Haunted</t>
  </si>
  <si>
    <t>Hunted</t>
  </si>
  <si>
    <t>Nightmares</t>
  </si>
  <si>
    <t>One Eye</t>
  </si>
  <si>
    <t>Permanent Wound</t>
  </si>
  <si>
    <t>Prey Exclusion</t>
  </si>
  <si>
    <t>Short Fuse</t>
  </si>
  <si>
    <t>Slow Healing</t>
  </si>
  <si>
    <t>Dark Fate</t>
  </si>
  <si>
    <t>Dark Secret</t>
  </si>
  <si>
    <t>Deep Sleeper</t>
  </si>
  <si>
    <t>Disease Carrier</t>
  </si>
  <si>
    <t>Eerie Presence</t>
  </si>
  <si>
    <t>Amnesia</t>
  </si>
  <si>
    <t>Beacon of the Unholy</t>
  </si>
  <si>
    <t>Conspicuous Consumption</t>
  </si>
  <si>
    <t>Assamite</t>
  </si>
  <si>
    <t>Obvious Predator</t>
  </si>
  <si>
    <t>Poseidon's Call</t>
  </si>
  <si>
    <t>Necrophile</t>
  </si>
  <si>
    <t>========================</t>
  </si>
  <si>
    <t>Clan Merits</t>
  </si>
  <si>
    <t>Primogen</t>
  </si>
  <si>
    <t>Keeper of Elysium</t>
  </si>
  <si>
    <t>Honorable</t>
  </si>
  <si>
    <t>Elder</t>
  </si>
  <si>
    <t>Player:</t>
  </si>
  <si>
    <t>Membership #:</t>
  </si>
  <si>
    <t>Date of Print:</t>
  </si>
  <si>
    <t>Category</t>
  </si>
  <si>
    <t>Comments</t>
  </si>
  <si>
    <t>MC Gain</t>
  </si>
  <si>
    <t>MC Loss</t>
  </si>
  <si>
    <t>Live Game</t>
  </si>
  <si>
    <t>Downtime</t>
  </si>
  <si>
    <t>CCD</t>
  </si>
  <si>
    <t>Other Gain</t>
  </si>
  <si>
    <t>Attributes</t>
  </si>
  <si>
    <t>Backgrounds</t>
  </si>
  <si>
    <t>Merits</t>
  </si>
  <si>
    <t>Flaw Buy-Off</t>
  </si>
  <si>
    <t>Morality</t>
  </si>
  <si>
    <t>==========</t>
  </si>
  <si>
    <t>XP Expenditures</t>
  </si>
  <si>
    <t>XP Gains</t>
  </si>
  <si>
    <t>Elder Activates</t>
  </si>
  <si>
    <t>ELDER LEVEL</t>
  </si>
  <si>
    <t>Retainer</t>
  </si>
  <si>
    <t>Salubri</t>
  </si>
  <si>
    <t>Gargoyle</t>
  </si>
  <si>
    <t>Cappadocian</t>
  </si>
  <si>
    <t>Baali</t>
  </si>
  <si>
    <t>Character Name:</t>
  </si>
  <si>
    <t>Creation</t>
  </si>
  <si>
    <t>PRINTED AREA</t>
  </si>
  <si>
    <t>XP Log</t>
  </si>
  <si>
    <t>Input Sheet</t>
  </si>
  <si>
    <t>ERROR CHECKER</t>
  </si>
  <si>
    <t>Negative Status</t>
  </si>
  <si>
    <t>Player</t>
  </si>
  <si>
    <t>Generation</t>
  </si>
  <si>
    <t>Social</t>
  </si>
  <si>
    <t>Mental</t>
  </si>
  <si>
    <t>RITUALS</t>
  </si>
  <si>
    <t>Eyes of the Grave</t>
  </si>
  <si>
    <t>Spirit Beacon</t>
  </si>
  <si>
    <t>Bastone Diabolico</t>
  </si>
  <si>
    <t>Din of the Damned</t>
  </si>
  <si>
    <t>Chill of Oblivion</t>
  </si>
  <si>
    <t>Communicate with Kindred Sire</t>
  </si>
  <si>
    <t>Defense of the Sacred Haven</t>
  </si>
  <si>
    <t>Deflection of Wooden Doom</t>
  </si>
  <si>
    <t>Principal Focus of Vitae Infusion</t>
  </si>
  <si>
    <t>Incorporeal Passage</t>
  </si>
  <si>
    <t>Scry</t>
  </si>
  <si>
    <t>Soul of the Homunculi</t>
  </si>
  <si>
    <t>Blood Contract</t>
  </si>
  <si>
    <t>Severed Hand</t>
  </si>
  <si>
    <t>Stone of the True Form</t>
  </si>
  <si>
    <t>Thaumaturgical Rituals</t>
  </si>
  <si>
    <t>Necromantic Rituals</t>
  </si>
  <si>
    <t>Ritual</t>
  </si>
  <si>
    <t>Thaum, Path of Blood</t>
  </si>
  <si>
    <t>Thaum, Path of Conjuring</t>
  </si>
  <si>
    <t>Thaum, Path of Corruption</t>
  </si>
  <si>
    <t>Thaum, Elemental Mastery</t>
  </si>
  <si>
    <t>Thaum, Lure of Flames</t>
  </si>
  <si>
    <t>Thaum, Movement of the Mind</t>
  </si>
  <si>
    <t>Thaum, Technomancy</t>
  </si>
  <si>
    <t>Established</t>
  </si>
  <si>
    <t>Ancilla</t>
  </si>
  <si>
    <t>GENERAL INFORMATION</t>
  </si>
  <si>
    <t>Backgrounds:</t>
  </si>
  <si>
    <t>Disciplines:</t>
  </si>
  <si>
    <t>Discs &amp; Rituals</t>
  </si>
  <si>
    <t>Balance</t>
  </si>
  <si>
    <t>XP Summary</t>
  </si>
  <si>
    <t>====</t>
  </si>
  <si>
    <t>Thaum Rituals</t>
  </si>
  <si>
    <t>Necro Rituals</t>
  </si>
  <si>
    <t>⃝</t>
  </si>
  <si>
    <t>Concept</t>
  </si>
  <si>
    <t>Staking</t>
  </si>
  <si>
    <t>Investigation</t>
  </si>
  <si>
    <t>Lucky</t>
  </si>
  <si>
    <t>Req 3</t>
  </si>
  <si>
    <t>Retain the Quick Blood</t>
  </si>
  <si>
    <t>Burning Wrath</t>
  </si>
  <si>
    <t>Sympathetic Agony</t>
  </si>
  <si>
    <t>Denial of Aphrodite's Favor</t>
  </si>
  <si>
    <t>Absent Sway</t>
  </si>
  <si>
    <t>POWER</t>
  </si>
  <si>
    <t>Met</t>
  </si>
  <si>
    <t/>
  </si>
  <si>
    <t>Power</t>
  </si>
  <si>
    <t>Requisite #3</t>
  </si>
  <si>
    <t>APPROVALS</t>
  </si>
  <si>
    <t>Direct ST Name</t>
  </si>
  <si>
    <t>Direct ST Email</t>
  </si>
  <si>
    <t>Email Address</t>
  </si>
  <si>
    <t>Mid</t>
  </si>
  <si>
    <t>High</t>
  </si>
  <si>
    <t>Low</t>
  </si>
  <si>
    <t>Top</t>
  </si>
  <si>
    <t>Use the first line for the Description, the second for Database #</t>
  </si>
  <si>
    <t>Neonate</t>
  </si>
  <si>
    <t>ADDITIONAL NOTES</t>
  </si>
  <si>
    <t>CHARACTER DESCRIPTION</t>
  </si>
  <si>
    <t>FLAW &amp; QUIRKS DESCRIPTIONS</t>
  </si>
  <si>
    <t>ADDITIONAL EQUIPMENT &amp; POSSESSIONS</t>
  </si>
  <si>
    <t>Flaws</t>
  </si>
  <si>
    <t>Archtype</t>
  </si>
  <si>
    <t>Priority</t>
  </si>
  <si>
    <t>Attribute Priority</t>
  </si>
  <si>
    <t>Lore</t>
  </si>
  <si>
    <t>Alternate Identity</t>
  </si>
  <si>
    <t>Haven</t>
  </si>
  <si>
    <t>Dots</t>
  </si>
  <si>
    <t>Specialities</t>
  </si>
  <si>
    <t>Skills</t>
  </si>
  <si>
    <t>Repeatable_Skills</t>
  </si>
  <si>
    <t>Influence: Elite</t>
  </si>
  <si>
    <t>Influence: Underworld</t>
  </si>
  <si>
    <t>XP Next</t>
  </si>
  <si>
    <t>XP Total</t>
  </si>
  <si>
    <t>CP Dots</t>
  </si>
  <si>
    <t>XP Dots</t>
  </si>
  <si>
    <t>Cost per Dot:</t>
  </si>
  <si>
    <t>Skill_CP_List</t>
  </si>
  <si>
    <t>Background_CP_List</t>
  </si>
  <si>
    <t>Discipline_CP_List</t>
  </si>
  <si>
    <t>First</t>
  </si>
  <si>
    <t>Second</t>
  </si>
  <si>
    <t>Third</t>
  </si>
  <si>
    <t>Fourth</t>
  </si>
  <si>
    <t>Fifth</t>
  </si>
  <si>
    <t>Physical_Focus_list</t>
  </si>
  <si>
    <t>Strength</t>
  </si>
  <si>
    <t>Dexterity</t>
  </si>
  <si>
    <t>Stamina</t>
  </si>
  <si>
    <t>Social_Focus_List</t>
  </si>
  <si>
    <t>Charisma</t>
  </si>
  <si>
    <t>Manipulation</t>
  </si>
  <si>
    <t>Appearance</t>
  </si>
  <si>
    <t>Mental_Focus_List</t>
  </si>
  <si>
    <t>Perception</t>
  </si>
  <si>
    <t>Intelligence</t>
  </si>
  <si>
    <t>Wits</t>
  </si>
  <si>
    <t>Injured</t>
  </si>
  <si>
    <t>Techniques</t>
  </si>
  <si>
    <t>Pool</t>
  </si>
  <si>
    <t>Mirage</t>
  </si>
  <si>
    <t>Fear the Void Below</t>
  </si>
  <si>
    <t>Death of the Drum</t>
  </si>
  <si>
    <t>Darkling Trickery</t>
  </si>
  <si>
    <t>Ay Befriend</t>
  </si>
  <si>
    <t>Changeling Ward</t>
  </si>
  <si>
    <t>Sheperd's Watch</t>
  </si>
  <si>
    <t>King's Blessing</t>
  </si>
  <si>
    <t>Phantom Hunter</t>
  </si>
  <si>
    <t>Tenebrous Form</t>
  </si>
  <si>
    <t>Form of Mist</t>
  </si>
  <si>
    <t>Hourglass of the Mind</t>
  </si>
  <si>
    <t>Nick of Time</t>
  </si>
  <si>
    <t>Split Second</t>
  </si>
  <si>
    <t>Patience of the Norns</t>
  </si>
  <si>
    <t>Armor of Caine's Fury</t>
  </si>
  <si>
    <t>Stone Strength</t>
  </si>
  <si>
    <t>Crimson Fury</t>
  </si>
  <si>
    <t>Intimidate the Beast</t>
  </si>
  <si>
    <t>Psychic Assault</t>
  </si>
  <si>
    <t>Army of Apparitions</t>
  </si>
  <si>
    <t>Infernal Compact</t>
  </si>
  <si>
    <t>Deny</t>
  </si>
  <si>
    <t>Tyrant's Gaze</t>
  </si>
  <si>
    <t>Repair the Undead Flesh</t>
  </si>
  <si>
    <t>Unburden the Bestial Soul</t>
  </si>
  <si>
    <t>Flick</t>
  </si>
  <si>
    <t>Shape Mastery</t>
  </si>
  <si>
    <t>Blood Sweat</t>
  </si>
  <si>
    <t>Baal's Bloody Talons</t>
  </si>
  <si>
    <t>Seed of Corruption</t>
  </si>
  <si>
    <t>Corrupt the Flesh</t>
  </si>
  <si>
    <t>Fiery Agony</t>
  </si>
  <si>
    <t>Acid Blood</t>
  </si>
  <si>
    <t>Breath of the Dragon</t>
  </si>
  <si>
    <t>Bulwark</t>
  </si>
  <si>
    <t>Furnace of Steel</t>
  </si>
  <si>
    <t>Witness of Death</t>
  </si>
  <si>
    <t>Bind Soul</t>
  </si>
  <si>
    <t>Destroy Husk</t>
  </si>
  <si>
    <t>Morbidity</t>
  </si>
  <si>
    <t>Death's Puppetry</t>
  </si>
  <si>
    <t>Shroud Sight</t>
  </si>
  <si>
    <t>Stygian Lance</t>
  </si>
  <si>
    <t>Necromancy, Mortis Path</t>
  </si>
  <si>
    <t>Masque of Death</t>
  </si>
  <si>
    <t>Reaper's Passing</t>
  </si>
  <si>
    <t>The Fourth Horseman</t>
  </si>
  <si>
    <t>Pilar of Fire</t>
  </si>
  <si>
    <t>Thaum, Weather Mastery</t>
  </si>
  <si>
    <t>Fluctuation</t>
  </si>
  <si>
    <t>Gale</t>
  </si>
  <si>
    <t>Lightning</t>
  </si>
  <si>
    <t>Additional Common Discipline</t>
  </si>
  <si>
    <t>Additional Uncommon Discipline</t>
  </si>
  <si>
    <t>Arcane</t>
  </si>
  <si>
    <t>Blasé</t>
  </si>
  <si>
    <t>Clear Sighted</t>
  </si>
  <si>
    <t>Efficient Learner</t>
  </si>
  <si>
    <t>Golconda Seeker</t>
  </si>
  <si>
    <t>Infernal Power</t>
  </si>
  <si>
    <t>Intense Vitality</t>
  </si>
  <si>
    <t>Iron Will</t>
  </si>
  <si>
    <t>Loremaster</t>
  </si>
  <si>
    <t>Necromantic Training</t>
  </si>
  <si>
    <t>Personal Masquerade</t>
  </si>
  <si>
    <t>Reputation</t>
  </si>
  <si>
    <t>Skill Aptitude</t>
  </si>
  <si>
    <t>Slippery Customer</t>
  </si>
  <si>
    <t>Thaumaturgic Training</t>
  </si>
  <si>
    <t>Unbondable</t>
  </si>
  <si>
    <t>Unyielding</t>
  </si>
  <si>
    <t>Versatile</t>
  </si>
  <si>
    <t>Whisper of Life</t>
  </si>
  <si>
    <t>Surprise Attack</t>
  </si>
  <si>
    <t>Bloodline: Vizier</t>
  </si>
  <si>
    <t>Awakening the Steel</t>
  </si>
  <si>
    <t>Bloodline: Sorcerer</t>
  </si>
  <si>
    <t>Brotherhood</t>
  </si>
  <si>
    <t>Scourge of Alecto</t>
  </si>
  <si>
    <t>Bloodline: True Brujah</t>
  </si>
  <si>
    <t>Personal Cult</t>
  </si>
  <si>
    <t>Bloodline: Tlacique</t>
  </si>
  <si>
    <t>Bloodline: Vipers</t>
  </si>
  <si>
    <t>Addictive Blood</t>
  </si>
  <si>
    <t>Settite Sorcery</t>
  </si>
  <si>
    <t>Protean Blood</t>
  </si>
  <si>
    <t>Bloodline: Coyote</t>
  </si>
  <si>
    <t>Bloodline: Noiad</t>
  </si>
  <si>
    <t>Shape of Beast's Wrath</t>
  </si>
  <si>
    <t>Bloodline: Ahrimanes</t>
  </si>
  <si>
    <t>Necromantic Expertise</t>
  </si>
  <si>
    <t>Mook</t>
  </si>
  <si>
    <t>Ghostly Retainer</t>
  </si>
  <si>
    <t>Bloodline: Premascine</t>
  </si>
  <si>
    <t>Angelic Visage</t>
  </si>
  <si>
    <t>Born in Shadow</t>
  </si>
  <si>
    <t>Walk the Abyss</t>
  </si>
  <si>
    <t>Bloodline: Kiasyd</t>
  </si>
  <si>
    <t>Expanded Consciousness</t>
  </si>
  <si>
    <t>Bloodline: Ananke</t>
  </si>
  <si>
    <t>Bloodline: Knights of the Moon</t>
  </si>
  <si>
    <t>Labyrinthine Mind</t>
  </si>
  <si>
    <t>Sophistry</t>
  </si>
  <si>
    <t>Unseeing Eye</t>
  </si>
  <si>
    <t>Hidden Advantage</t>
  </si>
  <si>
    <t>Pliable Blood</t>
  </si>
  <si>
    <t>Unnatural Adaptation</t>
  </si>
  <si>
    <t>Artist's Blessing</t>
  </si>
  <si>
    <t>Bloodline: Ishtarri</t>
  </si>
  <si>
    <t>Bloodline: Volgirre</t>
  </si>
  <si>
    <t>Dancer's Grace</t>
  </si>
  <si>
    <t>Thaumaturgic Expertise</t>
  </si>
  <si>
    <t>Bloodline: Telyav</t>
  </si>
  <si>
    <t>Talisman</t>
  </si>
  <si>
    <t>Countermagic</t>
  </si>
  <si>
    <t>Blood of the Tzimisce</t>
  </si>
  <si>
    <t>Szlachta</t>
  </si>
  <si>
    <t>Bloodline: Carpathian</t>
  </si>
  <si>
    <t>Bloodline: Koldun</t>
  </si>
  <si>
    <t>Aura of Command</t>
  </si>
  <si>
    <t>Bloodline: Crusader</t>
  </si>
  <si>
    <t>Regal Bearing</t>
  </si>
  <si>
    <t>Auspicious</t>
  </si>
  <si>
    <t>Eclipsed Blood</t>
  </si>
  <si>
    <t>Vestiges of Greatness</t>
  </si>
  <si>
    <t>Infernal Heritage</t>
  </si>
  <si>
    <t>Bloodline: Angellis Ater</t>
  </si>
  <si>
    <t>Necromantic Insight</t>
  </si>
  <si>
    <t>Bloodline: Samedi</t>
  </si>
  <si>
    <t>Pierced Shroud</t>
  </si>
  <si>
    <t>Bloodline: Lamia</t>
  </si>
  <si>
    <t>Waking Dream</t>
  </si>
  <si>
    <t>Bloodline: Brahman</t>
  </si>
  <si>
    <t>Escape Artist</t>
  </si>
  <si>
    <t>Righteous Fury</t>
  </si>
  <si>
    <t>Spiritual Armor</t>
  </si>
  <si>
    <t>Bloodline: Healer</t>
  </si>
  <si>
    <t>DoC</t>
  </si>
  <si>
    <t>Supernatural Aria</t>
  </si>
  <si>
    <t>Soaring Octaves</t>
  </si>
  <si>
    <t>FoS</t>
  </si>
  <si>
    <t>Archaic</t>
  </si>
  <si>
    <t>Awkward Mobility</t>
  </si>
  <si>
    <t>Beast in the Mirror</t>
  </si>
  <si>
    <t>Beastial Instinct</t>
  </si>
  <si>
    <t>Blood Rot</t>
  </si>
  <si>
    <t>Bound to the Earth</t>
  </si>
  <si>
    <t>Blunted Fangs</t>
  </si>
  <si>
    <t>Cannot Cross Running Water</t>
  </si>
  <si>
    <t>Careless</t>
  </si>
  <si>
    <t>Childlike</t>
  </si>
  <si>
    <t>Curiosity</t>
  </si>
  <si>
    <t>Death Sight</t>
  </si>
  <si>
    <t>Gehenna Prophet</t>
  </si>
  <si>
    <t>Infamous Brood</t>
  </si>
  <si>
    <t>Illiterate</t>
  </si>
  <si>
    <t>Inept</t>
  </si>
  <si>
    <t>Intolerance</t>
  </si>
  <si>
    <t>Known to be Dead</t>
  </si>
  <si>
    <t>Lesser Generation</t>
  </si>
  <si>
    <t>Low Pain Threshold</t>
  </si>
  <si>
    <t>Magic Susceptibility</t>
  </si>
  <si>
    <t>Methuselah's Thirst</t>
  </si>
  <si>
    <t>Noteriety</t>
  </si>
  <si>
    <t>Overconfident</t>
  </si>
  <si>
    <t>Pied Piper</t>
  </si>
  <si>
    <t>Repelled by Religion</t>
  </si>
  <si>
    <t>Short Attention Span</t>
  </si>
  <si>
    <t>Slow Reactions</t>
  </si>
  <si>
    <t>Stolen Potential</t>
  </si>
  <si>
    <t>Trouble Magnet</t>
  </si>
  <si>
    <t>Weak Stomach</t>
  </si>
  <si>
    <t>An Da Shealladh</t>
  </si>
  <si>
    <t>Animal Swarm</t>
  </si>
  <si>
    <t>Armor of Darkness</t>
  </si>
  <si>
    <t>Banshee's Wail</t>
  </si>
  <si>
    <t>Blind the Sun</t>
  </si>
  <si>
    <t>Bull's Eye</t>
  </si>
  <si>
    <t>Control the Savage Beast</t>
  </si>
  <si>
    <t>Death's Grip</t>
  </si>
  <si>
    <t>Devious Feint</t>
  </si>
  <si>
    <t>Echo Psychosis</t>
  </si>
  <si>
    <t>Fearful Blow</t>
  </si>
  <si>
    <t>Feast of Shadow</t>
  </si>
  <si>
    <t>Fenrir's Boon</t>
  </si>
  <si>
    <t>Fist of Stone</t>
  </si>
  <si>
    <t>Flame's Bane</t>
  </si>
  <si>
    <t>Guardian Lion</t>
  </si>
  <si>
    <t>Instinctive Command</t>
  </si>
  <si>
    <t>Ligeia's Lament</t>
  </si>
  <si>
    <t>Monologue</t>
  </si>
  <si>
    <t>Misplaced Affection</t>
  </si>
  <si>
    <t>Misleading Wounds</t>
  </si>
  <si>
    <t>Nightingale's Song</t>
  </si>
  <si>
    <t>Quickened Blood</t>
  </si>
  <si>
    <t>Radiant Gaze</t>
  </si>
  <si>
    <t>Reflection of Endurance</t>
  </si>
  <si>
    <t>Reflection of Mercy</t>
  </si>
  <si>
    <t>Relentless Pursuit</t>
  </si>
  <si>
    <t>Second Wind</t>
  </si>
  <si>
    <t>Telepathic Directive</t>
  </si>
  <si>
    <t>Unnatuaral Grace</t>
  </si>
  <si>
    <t>Vision of the True Form</t>
  </si>
  <si>
    <t>Will to Survive</t>
  </si>
  <si>
    <t>Req 1</t>
  </si>
  <si>
    <t>Req 2</t>
  </si>
  <si>
    <t>Elder Powers</t>
  </si>
  <si>
    <t>Level 1</t>
  </si>
  <si>
    <t>Blood Mastery</t>
  </si>
  <si>
    <t>Bind the Accusing Tongue</t>
  </si>
  <si>
    <t>Engaging the Vessel of Transference</t>
  </si>
  <si>
    <t>Illuminate the Trail of Prey</t>
  </si>
  <si>
    <t>Warding Circle</t>
  </si>
  <si>
    <t>Level 2</t>
  </si>
  <si>
    <t>Banish Big Brother</t>
  </si>
  <si>
    <t>Burning Blade</t>
  </si>
  <si>
    <t>Eyes of the Night Hawk</t>
  </si>
  <si>
    <t>Illusion of Peaceful Death</t>
  </si>
  <si>
    <t>Machine Blitz</t>
  </si>
  <si>
    <t>Recure of the Homeland</t>
  </si>
  <si>
    <t>Level 3</t>
  </si>
  <si>
    <t>Detect the Hidden Observer</t>
  </si>
  <si>
    <t>Flesh of Fiery Touch</t>
  </si>
  <si>
    <t>Mirror of Second Sight</t>
  </si>
  <si>
    <t>Pavis of the Foul Presence</t>
  </si>
  <si>
    <t>Shaft of Belated Quiescence</t>
  </si>
  <si>
    <t>Level 4</t>
  </si>
  <si>
    <t>Innocence of the Child’s Heart</t>
  </si>
  <si>
    <t>Mirror Walk</t>
  </si>
  <si>
    <t>Level 5</t>
  </si>
  <si>
    <t>Cobra’s Favor</t>
  </si>
  <si>
    <t>Paper Flesh</t>
  </si>
  <si>
    <t>Thaumaturgic Rituals</t>
  </si>
  <si>
    <t>Call of the Hungry Dead</t>
  </si>
  <si>
    <t>Circle of Cerberus</t>
  </si>
  <si>
    <t>Dark Assistant</t>
  </si>
  <si>
    <t>Smoking Mirror</t>
  </si>
  <si>
    <t>Warping the Morbid Visage</t>
  </si>
  <si>
    <t>Black Blood</t>
  </si>
  <si>
    <t>Sepulchral Beacon</t>
  </si>
  <si>
    <t>Stained Sight</t>
  </si>
  <si>
    <t>Scales of Maat</t>
  </si>
  <si>
    <t>Moldering Presence</t>
  </si>
  <si>
    <t>Rise, Cerberus</t>
  </si>
  <si>
    <t>The Servant Undying</t>
  </si>
  <si>
    <t>Lethe’s Waters</t>
  </si>
  <si>
    <t>Ritual of Xipe Totec</t>
  </si>
  <si>
    <t>Strength of Rotten Flesh</t>
  </si>
  <si>
    <t>Weight of the Tomb</t>
  </si>
  <si>
    <t>listRitualLevels</t>
  </si>
  <si>
    <t>Level_1</t>
  </si>
  <si>
    <t>Level_2</t>
  </si>
  <si>
    <t>Level_3</t>
  </si>
  <si>
    <t>Level_4</t>
  </si>
  <si>
    <t>Level_5</t>
  </si>
  <si>
    <t>First select the Discipline, then the Power</t>
  </si>
  <si>
    <t>First select the Level, then the Ritual</t>
  </si>
  <si>
    <t>Melee Weapon</t>
  </si>
  <si>
    <t>Ranged Weapon</t>
  </si>
  <si>
    <t>Protective Gear</t>
  </si>
  <si>
    <t>Misc Gear</t>
  </si>
  <si>
    <t>Quality 1</t>
  </si>
  <si>
    <t>Melee Qualities</t>
  </si>
  <si>
    <t>Accurate</t>
  </si>
  <si>
    <t>Antique</t>
  </si>
  <si>
    <t>Armor Piercing</t>
  </si>
  <si>
    <t>Artisan</t>
  </si>
  <si>
    <t>Balanced</t>
  </si>
  <si>
    <t>Brutal</t>
  </si>
  <si>
    <t>Cold Iron</t>
  </si>
  <si>
    <t>Concealable</t>
  </si>
  <si>
    <t>Deadly</t>
  </si>
  <si>
    <t>Disabling</t>
  </si>
  <si>
    <t>Fast</t>
  </si>
  <si>
    <t>Flaming</t>
  </si>
  <si>
    <t>Masterwork</t>
  </si>
  <si>
    <t>Trip</t>
  </si>
  <si>
    <t>Impaling</t>
  </si>
  <si>
    <t>Reach</t>
  </si>
  <si>
    <t>Quick Draw</t>
  </si>
  <si>
    <t>Silver</t>
  </si>
  <si>
    <t>Ranged Qualities</t>
  </si>
  <si>
    <t>Quality 2</t>
  </si>
  <si>
    <t>Quality 3</t>
  </si>
  <si>
    <t>Third Qualities</t>
  </si>
  <si>
    <t>Description</t>
  </si>
  <si>
    <t>Ammo Capacity I</t>
  </si>
  <si>
    <t>Ammo Capacity II</t>
  </si>
  <si>
    <t>Automatic</t>
  </si>
  <si>
    <t>Knockback</t>
  </si>
  <si>
    <t>Long Range</t>
  </si>
  <si>
    <t>Rapid Reload</t>
  </si>
  <si>
    <t>Spread</t>
  </si>
  <si>
    <t>Protective Gear Qualities</t>
  </si>
  <si>
    <t>Ballistic</t>
  </si>
  <si>
    <t>Chest Plate</t>
  </si>
  <si>
    <t>Full Body</t>
  </si>
  <si>
    <t>Hardened</t>
  </si>
  <si>
    <t>HazMat</t>
  </si>
  <si>
    <t>Impact Absorption</t>
  </si>
  <si>
    <t>Misc Gear Qualities</t>
  </si>
  <si>
    <t>Customized</t>
  </si>
  <si>
    <t>Flashy</t>
  </si>
  <si>
    <t>Nondescript</t>
  </si>
  <si>
    <t>Secure</t>
  </si>
  <si>
    <t>Streamlined</t>
  </si>
  <si>
    <t>Stylish</t>
  </si>
  <si>
    <t>Sturdy</t>
  </si>
  <si>
    <t>Superior</t>
  </si>
  <si>
    <t>Archetypes</t>
  </si>
  <si>
    <t>Architect</t>
  </si>
  <si>
    <t>Artist</t>
  </si>
  <si>
    <t>Bully</t>
  </si>
  <si>
    <t>Caregiver</t>
  </si>
  <si>
    <t>Child</t>
  </si>
  <si>
    <t>Competitor</t>
  </si>
  <si>
    <t>Con Artist</t>
  </si>
  <si>
    <t>Conformist</t>
  </si>
  <si>
    <t>Curious</t>
  </si>
  <si>
    <t>Curmudgeon</t>
  </si>
  <si>
    <t>Cultured</t>
  </si>
  <si>
    <t>Enigma</t>
  </si>
  <si>
    <t>Fanatic</t>
  </si>
  <si>
    <t>Fighter</t>
  </si>
  <si>
    <t>Freak</t>
  </si>
  <si>
    <t>Free Spirit</t>
  </si>
  <si>
    <t>Judge</t>
  </si>
  <si>
    <t>Know-It-All</t>
  </si>
  <si>
    <t>Introvert</t>
  </si>
  <si>
    <t>Leader</t>
  </si>
  <si>
    <t>Loner</t>
  </si>
  <si>
    <t>Loose Cannon</t>
  </si>
  <si>
    <t>Martyr</t>
  </si>
  <si>
    <t>Mediator</t>
  </si>
  <si>
    <t>Mercenary</t>
  </si>
  <si>
    <t>Monster</t>
  </si>
  <si>
    <t>Penitent</t>
  </si>
  <si>
    <t>Protector</t>
  </si>
  <si>
    <t>Rationalist</t>
  </si>
  <si>
    <t>Royalty</t>
  </si>
  <si>
    <t>Survivor</t>
  </si>
  <si>
    <t>Type-A Personality</t>
  </si>
  <si>
    <t>Teacher</t>
  </si>
  <si>
    <t>Traditionalist</t>
  </si>
  <si>
    <t>Troublemaker</t>
  </si>
  <si>
    <t>Toady</t>
  </si>
  <si>
    <t>Trickster</t>
  </si>
  <si>
    <t>Unflappable</t>
  </si>
  <si>
    <t>Untrustworthy</t>
  </si>
  <si>
    <t>Bloodline</t>
  </si>
  <si>
    <t>Vizier</t>
  </si>
  <si>
    <t>Sorcerer</t>
  </si>
  <si>
    <t>Sect Merits</t>
  </si>
  <si>
    <t>Antiquities</t>
  </si>
  <si>
    <t>Architect of the Tower</t>
  </si>
  <si>
    <t>Emissary to the Camarilla</t>
  </si>
  <si>
    <t>Machiavellian Prodigy</t>
  </si>
  <si>
    <t>Master of Puppets</t>
  </si>
  <si>
    <t>Monopoly</t>
  </si>
  <si>
    <t>Prestigious Sire</t>
  </si>
  <si>
    <t>Social Nobility</t>
  </si>
  <si>
    <t>Black Hand Membership</t>
  </si>
  <si>
    <t>Executioner</t>
  </si>
  <si>
    <t>Inquisition Membership</t>
  </si>
  <si>
    <t>Keeper of a Sacred Text</t>
  </si>
  <si>
    <t>Pack Player</t>
  </si>
  <si>
    <t>Revelator</t>
  </si>
  <si>
    <t>Sanctified</t>
  </si>
  <si>
    <t>Scholar of the Sword</t>
  </si>
  <si>
    <t>Volatile</t>
  </si>
  <si>
    <t>Zealot</t>
  </si>
  <si>
    <t>Sabbat</t>
  </si>
  <si>
    <t>Anarch</t>
  </si>
  <si>
    <t>Dauntless</t>
  </si>
  <si>
    <t>Dhampir</t>
  </si>
  <si>
    <t>Ear to the Ground</t>
  </si>
  <si>
    <t>Elder of the Revolution</t>
  </si>
  <si>
    <t>Lion of the Cause</t>
  </si>
  <si>
    <t>Moniker</t>
  </si>
  <si>
    <t>Moral Compass</t>
  </si>
  <si>
    <t>Old Dog</t>
  </si>
  <si>
    <t>Sorcerous Dabbler</t>
  </si>
  <si>
    <t>Tech Junkie</t>
  </si>
  <si>
    <t>Wild One</t>
  </si>
  <si>
    <t>listSect</t>
  </si>
  <si>
    <t>Independent</t>
  </si>
  <si>
    <t>True Brujah</t>
  </si>
  <si>
    <t>Tlacique</t>
  </si>
  <si>
    <t>Viper</t>
  </si>
  <si>
    <t>Bloodline: Viper</t>
  </si>
  <si>
    <t>Coyote</t>
  </si>
  <si>
    <t>Noiad</t>
  </si>
  <si>
    <t>Ahrimanes</t>
  </si>
  <si>
    <t>Premascine</t>
  </si>
  <si>
    <t>Kiasyd</t>
  </si>
  <si>
    <t>Ananke</t>
  </si>
  <si>
    <t>Knight of the Moon</t>
  </si>
  <si>
    <t>Bloodline: Knight of the Moon</t>
  </si>
  <si>
    <t>Volgirre</t>
  </si>
  <si>
    <t>Telyav</t>
  </si>
  <si>
    <t>Carpathian</t>
  </si>
  <si>
    <t>Koldun</t>
  </si>
  <si>
    <t>Crusader</t>
  </si>
  <si>
    <t>Angellis Ater</t>
  </si>
  <si>
    <t>Samedi</t>
  </si>
  <si>
    <t>Lamia</t>
  </si>
  <si>
    <t>Brahman</t>
  </si>
  <si>
    <t>Healer</t>
  </si>
  <si>
    <t>In Clan Disc</t>
  </si>
  <si>
    <t>Bloodlines</t>
  </si>
  <si>
    <t>Angellis Ater 3rd Discipline</t>
  </si>
  <si>
    <t>Humanity</t>
  </si>
  <si>
    <t>Morality Paths</t>
  </si>
  <si>
    <t>Path of Caine</t>
  </si>
  <si>
    <t>Path of Cathari</t>
  </si>
  <si>
    <t>Path of Chivalry</t>
  </si>
  <si>
    <t>Path of Death &amp; the Soul</t>
  </si>
  <si>
    <t>Path of Ecstasy</t>
  </si>
  <si>
    <t>Path of Evil Revelations</t>
  </si>
  <si>
    <t>Path of Feral Heart</t>
  </si>
  <si>
    <t>Path of Heaven</t>
  </si>
  <si>
    <t>Path of Harmony</t>
  </si>
  <si>
    <t>Path of Honorable Accord</t>
  </si>
  <si>
    <t>Path of Lilith</t>
  </si>
  <si>
    <t>Path of Metamorphosis</t>
  </si>
  <si>
    <t>Path of Night</t>
  </si>
  <si>
    <t>Path of Orion</t>
  </si>
  <si>
    <t>Path of Paradox</t>
  </si>
  <si>
    <t>Path of Power &amp; the Inner Voice</t>
  </si>
  <si>
    <t>Path of Scorched Heart</t>
  </si>
  <si>
    <t>Path of Typhon-Set</t>
  </si>
  <si>
    <t>Path</t>
  </si>
  <si>
    <t>Path of Enlightenment</t>
  </si>
  <si>
    <t>Initial Rating</t>
  </si>
  <si>
    <t>Current Rating</t>
  </si>
  <si>
    <t>Dots Lost</t>
  </si>
  <si>
    <t>Dots Purchased</t>
  </si>
  <si>
    <t>Path of Enlightenment (In Clan)</t>
  </si>
  <si>
    <t>Accused of Heresy</t>
  </si>
  <si>
    <t>Forgiven Diablerie</t>
  </si>
  <si>
    <t>Sectarian</t>
  </si>
  <si>
    <t>Tainted Embrace</t>
  </si>
  <si>
    <t>Untrained Combatant</t>
  </si>
  <si>
    <t>Crisis of Faith</t>
  </si>
  <si>
    <t>Mistrusted</t>
  </si>
  <si>
    <t>Soul Shard</t>
  </si>
  <si>
    <t>Tenuous Loyalty</t>
  </si>
  <si>
    <t>Bastard Childe</t>
  </si>
  <si>
    <t>Black Sheep</t>
  </si>
  <si>
    <t>Dubious Loyalties</t>
  </si>
  <si>
    <t>Escaped Shovelhead</t>
  </si>
  <si>
    <t>Once Enslaved</t>
  </si>
  <si>
    <t>Sect Flaws</t>
  </si>
  <si>
    <t>Archetype</t>
  </si>
  <si>
    <t>SKILLS</t>
  </si>
  <si>
    <t>●</t>
  </si>
  <si>
    <t>○</t>
  </si>
  <si>
    <t>BACKGROUNDS</t>
  </si>
  <si>
    <t>TECHNIQUES</t>
  </si>
  <si>
    <t>ELDER POWERS</t>
  </si>
  <si>
    <t>Beast traits</t>
  </si>
  <si>
    <t>MES Number</t>
  </si>
  <si>
    <t>Approval levels</t>
  </si>
  <si>
    <t>Direct ST email</t>
  </si>
  <si>
    <t>Email</t>
  </si>
  <si>
    <t>MC</t>
  </si>
  <si>
    <t>ACADEMIC FIELDS</t>
  </si>
  <si>
    <t>ELITE INFLUENCES</t>
  </si>
  <si>
    <t>UNDERWORLD INFLUENCES</t>
  </si>
  <si>
    <t>RETAINERS</t>
  </si>
  <si>
    <t>Primary Player Character</t>
  </si>
  <si>
    <t>Secondary Player Character</t>
  </si>
  <si>
    <t>Non-Player Character</t>
  </si>
  <si>
    <t>Character Type</t>
  </si>
  <si>
    <t>Earned</t>
  </si>
  <si>
    <t>Spent</t>
  </si>
  <si>
    <t>Derangement</t>
  </si>
  <si>
    <t>Derangement, Severe</t>
  </si>
  <si>
    <t>Derangements</t>
  </si>
  <si>
    <t>Trigger</t>
  </si>
  <si>
    <t>Type</t>
  </si>
  <si>
    <t>Derangment Types</t>
  </si>
  <si>
    <t>Incapacitated</t>
  </si>
  <si>
    <t>Compulsion</t>
  </si>
  <si>
    <t>Phobia</t>
  </si>
  <si>
    <t>Destruction</t>
  </si>
  <si>
    <t>Obsession</t>
  </si>
  <si>
    <t>Belief</t>
  </si>
  <si>
    <t>Stolen Potential lost Focus</t>
  </si>
  <si>
    <t>Starting</t>
  </si>
  <si>
    <t>GENERATION</t>
  </si>
  <si>
    <t>Survival</t>
  </si>
  <si>
    <t>Havens</t>
  </si>
  <si>
    <t>Location</t>
  </si>
  <si>
    <t>Advantages</t>
  </si>
  <si>
    <t>MES Num</t>
  </si>
  <si>
    <t>Auspicious merit</t>
  </si>
  <si>
    <t>Incendiary Ammo</t>
  </si>
  <si>
    <t>Silver Ammo</t>
  </si>
  <si>
    <t>Strange Comp</t>
  </si>
  <si>
    <t>Skills:</t>
  </si>
  <si>
    <t>Attributes:</t>
  </si>
  <si>
    <t>Disciplines</t>
  </si>
  <si>
    <t>Caitiff Disciplines</t>
  </si>
  <si>
    <t>Inept Lost Discipline</t>
  </si>
  <si>
    <t>Thin Blooded - 14th</t>
  </si>
  <si>
    <t>Thin Blooded - 15th</t>
  </si>
  <si>
    <t>Authority</t>
  </si>
  <si>
    <t>Commander</t>
  </si>
  <si>
    <t>Enforcer</t>
  </si>
  <si>
    <t>Prominent</t>
  </si>
  <si>
    <t>Courteous</t>
  </si>
  <si>
    <t>Courageous</t>
  </si>
  <si>
    <t>Defender</t>
  </si>
  <si>
    <t>Favored</t>
  </si>
  <si>
    <t>Loyal</t>
  </si>
  <si>
    <t>Praised</t>
  </si>
  <si>
    <t>Triumphant</t>
  </si>
  <si>
    <t>Victorious</t>
  </si>
  <si>
    <t>Warned</t>
  </si>
  <si>
    <t>Disgraced</t>
  </si>
  <si>
    <t>Forsaken</t>
  </si>
  <si>
    <t>Sovereign</t>
  </si>
  <si>
    <t>Noble</t>
  </si>
  <si>
    <t>Whip</t>
  </si>
  <si>
    <t>Guardian</t>
  </si>
  <si>
    <t>Privileged</t>
  </si>
  <si>
    <t>Confirmed</t>
  </si>
  <si>
    <t>Acclaimed</t>
  </si>
  <si>
    <t>Gallant</t>
  </si>
  <si>
    <t>Sanctioned</t>
  </si>
  <si>
    <t>Negative</t>
  </si>
  <si>
    <t>Fleeting</t>
  </si>
  <si>
    <t>Primus Inter Pares</t>
  </si>
  <si>
    <t>Vulgar</t>
  </si>
  <si>
    <t>Baron</t>
  </si>
  <si>
    <t>Mandate</t>
  </si>
  <si>
    <t>Constable</t>
  </si>
  <si>
    <t>Warrant</t>
  </si>
  <si>
    <t>Ambassador</t>
  </si>
  <si>
    <t>Connected</t>
  </si>
  <si>
    <t>Hardcore</t>
  </si>
  <si>
    <t>Preacher</t>
  </si>
  <si>
    <t>Thug</t>
  </si>
  <si>
    <t>Veteran</t>
  </si>
  <si>
    <t>Cherry</t>
  </si>
  <si>
    <t>Marked</t>
  </si>
  <si>
    <t>Loser</t>
  </si>
  <si>
    <t>Regent</t>
  </si>
  <si>
    <t>Ominous</t>
  </si>
  <si>
    <t>Sacrosanct</t>
  </si>
  <si>
    <t>Cardinal</t>
  </si>
  <si>
    <t>Glorious</t>
  </si>
  <si>
    <t>Archbishop</t>
  </si>
  <si>
    <t>Ordained</t>
  </si>
  <si>
    <t>Bishop</t>
  </si>
  <si>
    <t>Blessed</t>
  </si>
  <si>
    <t>Templar</t>
  </si>
  <si>
    <t>Priscus</t>
  </si>
  <si>
    <t>Infamous</t>
  </si>
  <si>
    <t>Ductus</t>
  </si>
  <si>
    <t>Priest</t>
  </si>
  <si>
    <t>Abbot</t>
  </si>
  <si>
    <t>Branded</t>
  </si>
  <si>
    <t>Purified</t>
  </si>
  <si>
    <t>Anointed</t>
  </si>
  <si>
    <t>Battle-Scarred</t>
  </si>
  <si>
    <t>Consecrated</t>
  </si>
  <si>
    <t>Devout</t>
  </si>
  <si>
    <t>Resolute</t>
  </si>
  <si>
    <t>Scholar</t>
  </si>
  <si>
    <t>Cowardly</t>
  </si>
  <si>
    <t>Ignorant</t>
  </si>
  <si>
    <t>Inner Circle</t>
  </si>
  <si>
    <t>Ascendant</t>
  </si>
  <si>
    <t>Imperator</t>
  </si>
  <si>
    <t>Alastor</t>
  </si>
  <si>
    <t>Repeatable_Backgrounds</t>
  </si>
  <si>
    <t>Sect Positions</t>
  </si>
  <si>
    <t>Position and Status</t>
  </si>
  <si>
    <t>Fleeting Status</t>
  </si>
  <si>
    <t>Innate</t>
  </si>
  <si>
    <t>Inante Status</t>
  </si>
  <si>
    <t>STATUS</t>
  </si>
  <si>
    <t>Innate Status</t>
  </si>
  <si>
    <t>From</t>
  </si>
  <si>
    <t>from</t>
  </si>
  <si>
    <t>Additional Discipline</t>
  </si>
  <si>
    <t xml:space="preserve">Rmvd </t>
  </si>
  <si>
    <t>copy paste for apps db</t>
  </si>
  <si>
    <t>To Do</t>
  </si>
  <si>
    <t>Add Loyal innate cam status</t>
  </si>
  <si>
    <t>fixed sect flaw lookups</t>
  </si>
  <si>
    <t>fixed starting disciplines XP Next</t>
  </si>
  <si>
    <t>fixed starting disciplines for Tremere, Tzimisce and Ventrue</t>
  </si>
  <si>
    <t>changelog</t>
  </si>
  <si>
    <t>Attribute cap validation</t>
  </si>
  <si>
    <t>Removing merits and flaws after creation</t>
  </si>
  <si>
    <t>discounted path merit for 1xp</t>
  </si>
  <si>
    <t>Fixed Flaws on XP Log error checker</t>
  </si>
  <si>
    <t>Fixed out of clan discipline costs</t>
  </si>
  <si>
    <t>Reorganized Status and Positions</t>
  </si>
  <si>
    <t>v 0.06</t>
  </si>
  <si>
    <t>v 0.05</t>
  </si>
  <si>
    <t>v 0.04</t>
  </si>
  <si>
    <t>v 0.03</t>
  </si>
  <si>
    <t>Added Status and Positions</t>
  </si>
  <si>
    <t>v 0.02</t>
  </si>
  <si>
    <t>Haven attributes</t>
  </si>
  <si>
    <t>added missing skills</t>
  </si>
  <si>
    <t>additional discipline merit support</t>
  </si>
  <si>
    <t>Clan - Uncommon</t>
  </si>
  <si>
    <t>Clan - Rare</t>
  </si>
  <si>
    <t>Clan - Restricted</t>
  </si>
  <si>
    <t>v0.07</t>
  </si>
  <si>
    <t>fixed Status formatting error for 7 &amp; 6 gens</t>
  </si>
  <si>
    <t>Fixed Necro and Thaum Expertise in clan cost</t>
  </si>
  <si>
    <t>Added Clan - Uncommon, Clan - Rare and Clan - Restricted merits</t>
  </si>
  <si>
    <t>Path of Enlightenment (Discount)</t>
  </si>
  <si>
    <t>v0.08</t>
  </si>
  <si>
    <t>fixed flaw xp calculation</t>
  </si>
  <si>
    <t>fixed auspicious merit</t>
  </si>
  <si>
    <t>Page 1</t>
  </si>
  <si>
    <t>Page 2</t>
  </si>
  <si>
    <t>Page 3</t>
  </si>
  <si>
    <t>v0.09</t>
  </si>
  <si>
    <t>fixed position status on print sheet</t>
  </si>
  <si>
    <t>Ishtarri</t>
  </si>
  <si>
    <t>fixed Angellis Ater disciplines</t>
  </si>
  <si>
    <t>fixed Ishtarri disciplines</t>
  </si>
  <si>
    <t>v0.10</t>
  </si>
  <si>
    <t>Position status print formatting</t>
  </si>
  <si>
    <t>~Noble</t>
  </si>
  <si>
    <t>~Authority</t>
  </si>
  <si>
    <t>Lesser Harpy</t>
  </si>
  <si>
    <t>~Guardian</t>
  </si>
  <si>
    <t>Added lesser harpy position</t>
  </si>
  <si>
    <t>Added ~ for conditional status (seneschal, whip, lesser harpy)</t>
  </si>
  <si>
    <t xml:space="preserve">Fixed Technique and Elder power XP log </t>
  </si>
  <si>
    <t>Fixed haven location print sheet rows</t>
  </si>
  <si>
    <t>Fixed Occult, Performance and Science on print sheet</t>
  </si>
  <si>
    <t>Free Dots</t>
  </si>
  <si>
    <t>v0.11</t>
  </si>
  <si>
    <t>Added Free Dots column to Attributers, Skills, Backgrounds, Disciplines</t>
  </si>
  <si>
    <t>Character Creation Log - Creation Points (Free Points)</t>
  </si>
  <si>
    <t>Approvals</t>
  </si>
  <si>
    <t>Fixed Flaw xp adding twice</t>
  </si>
  <si>
    <t>v0.12</t>
  </si>
  <si>
    <t>Physical</t>
  </si>
  <si>
    <t>Academic Fields</t>
  </si>
  <si>
    <t>Languages</t>
  </si>
  <si>
    <t>Lore Specialities</t>
  </si>
  <si>
    <t>EXPERIENCE LOG</t>
  </si>
  <si>
    <t>Additional Notes</t>
  </si>
  <si>
    <t>Additional equipment &amp; possessions</t>
  </si>
  <si>
    <t>Character description</t>
  </si>
  <si>
    <t>Flaw &amp; quirks descriptions</t>
  </si>
  <si>
    <t>-----------------------------------------</t>
  </si>
  <si>
    <t>NOTES</t>
  </si>
  <si>
    <t>HAVENS</t>
  </si>
  <si>
    <t>CHARACTER CREATION LOG - CREATION POINTS (FREE POINTS)</t>
  </si>
  <si>
    <t>EXPERIENCE POINTS:</t>
  </si>
  <si>
    <t>v0.13</t>
  </si>
  <si>
    <t>separate MC xp from earned xp</t>
  </si>
  <si>
    <t>fixed necromancy rituals cost column</t>
  </si>
  <si>
    <t>fixed formatting for starting XP over 100</t>
  </si>
  <si>
    <t>fixed Social and Mental attribute free dot calculation</t>
  </si>
  <si>
    <t>fix Malkavian expanded consciousness merit &amp; 3rd mental focus</t>
  </si>
  <si>
    <t>fix Lasombra angelic visage merit &amp; 3rd social focus</t>
  </si>
  <si>
    <t>added Sabbat rituals background</t>
  </si>
  <si>
    <t>Initial MC</t>
  </si>
  <si>
    <t>Initial XP</t>
  </si>
  <si>
    <t>Event XP</t>
  </si>
  <si>
    <t>Change Overcap to Event XP</t>
  </si>
  <si>
    <t>renamed "starting" xp to "initial"</t>
  </si>
  <si>
    <t>v0.14</t>
  </si>
  <si>
    <t>fixed Elder power dropdown and xp calculation</t>
  </si>
  <si>
    <t>Column definitions</t>
  </si>
  <si>
    <t>creation points</t>
  </si>
  <si>
    <t>number of dots you have bought with XP</t>
  </si>
  <si>
    <t>anything you get without spending XP, like MC milestone benefits, free backgrounds or skills from merits like Personal Cult and Artist's Blessing, etc</t>
  </si>
  <si>
    <t xml:space="preserve">General Information </t>
  </si>
  <si>
    <t>used to calculating starting MC XP</t>
  </si>
  <si>
    <t>current MC, not used for calculations</t>
  </si>
  <si>
    <t>controls visiblity of sect specific merits</t>
  </si>
  <si>
    <t>controls in-clan disciplines and clan specific merits</t>
  </si>
  <si>
    <t>controls in-clan disciplines</t>
  </si>
  <si>
    <t xml:space="preserve">Autocalculated from Generation background, Lesser Generation flaw and Diablerie </t>
  </si>
  <si>
    <t>Initial experience</t>
  </si>
  <si>
    <t>Includes everything that isn't Earned XP (e.g. creationXP , MC XP and Event XP, etc.)</t>
  </si>
  <si>
    <t>Earned experience</t>
  </si>
  <si>
    <t>Includes Live Game and Downtime XP</t>
  </si>
  <si>
    <t>primary, secondary, tertiary</t>
  </si>
  <si>
    <t>additional boxes will appear for relevant merits</t>
  </si>
  <si>
    <t>Skills and Backgrounds</t>
  </si>
  <si>
    <t>Specilizations</t>
  </si>
  <si>
    <t>additional boxes will appear for Academics, Lore, Influence, etc</t>
  </si>
  <si>
    <t>Repeatable items</t>
  </si>
  <si>
    <t>grey boxes at the bottom have a dropdown for things you can select more than once (e.g. crafts, retainer, haven, etc.)</t>
  </si>
  <si>
    <t>Elder Disciplines</t>
  </si>
  <si>
    <t>visible if Generation is 8 or higher</t>
  </si>
  <si>
    <t>first row visible if Generation is 8, additional rows visible if Generation is 7 or lower</t>
  </si>
  <si>
    <t>Status</t>
  </si>
  <si>
    <t>Sect positions</t>
  </si>
  <si>
    <t>populates abiding status traits on the print sheet</t>
  </si>
  <si>
    <t>Innate status</t>
  </si>
  <si>
    <t>populates innate status traits on the print sheet</t>
  </si>
  <si>
    <t>Rituals</t>
  </si>
  <si>
    <t>visible if at least one path of Thaum is selected under Disciplines</t>
  </si>
  <si>
    <t>visible if at least one path of Necromancy is selected under Disciplines</t>
  </si>
  <si>
    <t>Acts of Diablerie</t>
  </si>
  <si>
    <t>Gen Gained</t>
  </si>
  <si>
    <t>Will increase Generation if set to Yes</t>
  </si>
  <si>
    <t>Experience Log</t>
  </si>
  <si>
    <t>Error Checker</t>
  </si>
  <si>
    <t>shows if the Input Sheet and Log match</t>
  </si>
  <si>
    <t>Log section</t>
  </si>
  <si>
    <t>v0.15</t>
  </si>
  <si>
    <t>Merits &amp; Flaws</t>
  </si>
  <si>
    <t>DO NOT select merits that are free for your venue (e.g. Samedi or Knight of the Moon bloodlines in C/A)</t>
  </si>
  <si>
    <t xml:space="preserve">If you diab across a gen where XP costs change (e.g. 11 to 10) the sheet will NOT account for your purchases at the previous cost. </t>
  </si>
  <si>
    <t>NOTE FOR DIAB XP</t>
  </si>
  <si>
    <t xml:space="preserve">To adjust for this, add Earned AND Spent Skill entries to the XP log, AND add Earned AND Spent Background entries to the XP log listing </t>
  </si>
  <si>
    <t>the number of XP you had spent on Skills and Backgrounds prior to the Diablerie respectively</t>
  </si>
  <si>
    <t>total current dots in the item, calculated</t>
  </si>
  <si>
    <t>how much XP the next dot will cost, calculated</t>
  </si>
  <si>
    <t>how much XP you have already spent, and is used to populate the XP Summary and Error Checker on the Experience Log tab, calculated</t>
  </si>
  <si>
    <t xml:space="preserve">NOTE - This sheet is intended to help with calculations and creating a printable sheet. It DOES NOT enforce requirements or addenda rules. </t>
  </si>
  <si>
    <t>You CAN use this sheet to make an invalid character. It is your responsibility to know the rules and not cheat.</t>
  </si>
  <si>
    <t>Added Instructions-FAQ tab</t>
  </si>
  <si>
    <t>fixed experience log discpline creation point(free point) calculation</t>
  </si>
  <si>
    <t>fixed xp cost for diabolists from neonate to ancilla</t>
  </si>
  <si>
    <t>v0.16</t>
  </si>
  <si>
    <t>fixed discipline free dots after the first OOC</t>
  </si>
  <si>
    <t>fixed in clan thaum and necro past 2 additional paths</t>
  </si>
  <si>
    <t>added Allies and Contacts details</t>
  </si>
  <si>
    <t>added rituals to print sheet</t>
  </si>
  <si>
    <t>Page 4</t>
  </si>
  <si>
    <t>fixed approval section input</t>
  </si>
  <si>
    <t>Mind's Eye Theater: Vampire the Masquerade sheet by Shimon Klein</t>
  </si>
  <si>
    <t>v0.17</t>
  </si>
  <si>
    <t>fixed Performance and Science focus alignment on print sheet</t>
  </si>
  <si>
    <t>fixed Backgrounds on Creation Log</t>
  </si>
  <si>
    <t>increased out of clan discipline lines to 8</t>
  </si>
  <si>
    <t>v0.18</t>
  </si>
  <si>
    <t>fixed health boxes for Fortitude on last 2 Disc lines</t>
  </si>
  <si>
    <t>added Antique equipment third quality</t>
  </si>
  <si>
    <t>v0.19</t>
  </si>
  <si>
    <t>added support for Artists Blessing and Supernatural Aria</t>
  </si>
  <si>
    <t>added numerical generation to print sheet</t>
  </si>
  <si>
    <t>v0.20</t>
  </si>
  <si>
    <t>fix generation for Thin Blooded flaws</t>
  </si>
  <si>
    <t>fixed CCD xp on copy/paste sheet</t>
  </si>
  <si>
    <t>fixed performance dots on print sheet for skill over 5</t>
  </si>
  <si>
    <t>v0.21</t>
  </si>
  <si>
    <t>Craft Bloodstone</t>
  </si>
  <si>
    <t>added thaum 2 ritual craft bloodstone</t>
  </si>
  <si>
    <t>added handling for Skill Aptitude skill cap</t>
  </si>
  <si>
    <t>fixed occult, performance and security alignment on copy paste sheet</t>
  </si>
  <si>
    <t>Mercurial Vitality</t>
  </si>
  <si>
    <t>v0.22</t>
  </si>
  <si>
    <t>added Mercurial Vitality technique</t>
  </si>
  <si>
    <t>v0.23</t>
  </si>
  <si>
    <t>fixed copy/paste Performance and Science spec alignment</t>
  </si>
  <si>
    <t>This sheet is designed for use with Excel 2007 or newer. It may or may not work with any other spreadsheet software.</t>
  </si>
  <si>
    <t>fixed copy/paste XP log creation points</t>
  </si>
  <si>
    <t>If you would like to create an OpenOffice/OfficeLibre/Office2003/etc version, I will be glad to provide you with the formulas or answer questions on how this sheet works.</t>
  </si>
  <si>
    <t>This will correct your Remaining XP on the Input Sheet and the Balance and Error Checker on the Experience Log, and add the Diab "bonus xp" as Initial XP</t>
  </si>
  <si>
    <t>used to differentiate between initial and earned XP, and for the Error Checker</t>
  </si>
  <si>
    <t>fixed skill and background specs formatting on print sheet</t>
  </si>
  <si>
    <t>Positions</t>
  </si>
  <si>
    <t>added status to copy/paste</t>
  </si>
  <si>
    <t>added rituals to copy/paste</t>
  </si>
  <si>
    <t>Details of flaws and derangments go on the Notes tab (what prey is excluded, who are you intolerant of, etc)</t>
  </si>
  <si>
    <t>Derangements (add details on Notes tab)</t>
  </si>
  <si>
    <t>v0.24</t>
  </si>
  <si>
    <t>v0.25</t>
  </si>
  <si>
    <t>added dhamipr</t>
  </si>
  <si>
    <t>added rituals for Sorcerous Dabbler</t>
  </si>
  <si>
    <t>v0.26</t>
  </si>
  <si>
    <t>fixed health boxes for Stamina as second physical spec</t>
  </si>
  <si>
    <t>changed formatting for attribute, skill, and background focuses/specs on input sheet</t>
  </si>
  <si>
    <t>added Anointed Innate Status for Sabbat</t>
  </si>
  <si>
    <t>added lore spec for Keeper of a Sacred Text</t>
  </si>
  <si>
    <t>Free dots for In Clan</t>
  </si>
  <si>
    <t>If you use a milestone benefit for the third dot of an in clan discipline, and you only used 1 creation point on that discipline, add an entry to the Experience Log for an Other Gain of 3 xp to balance the calculation</t>
  </si>
  <si>
    <t>you do not need to do anything if the milestone benefit is used for an out of clan discipline, or for the in clan discipline with 2 creation points</t>
  </si>
  <si>
    <t>added instructions for using the MES MC milestone benefit on in clan disciplines</t>
  </si>
  <si>
    <t>v0.27</t>
  </si>
  <si>
    <t>fixed xp log checker for discipline rows 11 and 12</t>
  </si>
  <si>
    <t>Allies and Contacts details on copy/paste</t>
  </si>
  <si>
    <t>Wolf's Blood</t>
  </si>
  <si>
    <t>fixed missing Wolf's Blood technique</t>
  </si>
  <si>
    <t>added 6 point version of Vestiges of Greatness merit</t>
  </si>
  <si>
    <t>fixed additional focus formatting for Auspicious Versatile merit</t>
  </si>
  <si>
    <t>changed exp on copy paste tab to look at earned/spent columns instead of date columns</t>
  </si>
  <si>
    <t>v0.28</t>
  </si>
  <si>
    <t>highlighting xp next column if the cost is more than available xp</t>
  </si>
  <si>
    <t xml:space="preserve">Initial XP: </t>
  </si>
  <si>
    <t>initial and earned xp totals on experience log sheet</t>
  </si>
  <si>
    <t>Sabbat Ritae</t>
  </si>
  <si>
    <t>A:The Binding</t>
  </si>
  <si>
    <t>A:The Blood Bath</t>
  </si>
  <si>
    <t>A:The Blood Feast</t>
  </si>
  <si>
    <t>A:Contrition</t>
  </si>
  <si>
    <t>A:The Creation Rite</t>
  </si>
  <si>
    <t>A:The Fire Dance</t>
  </si>
  <si>
    <t>A:Games of Instinct</t>
  </si>
  <si>
    <t>A:High Holidays</t>
  </si>
  <si>
    <t>A:The Monomacy</t>
  </si>
  <si>
    <t>A:The Sermons of Caine</t>
  </si>
  <si>
    <t>A:The Vaulderie</t>
  </si>
  <si>
    <t>A:The War Party</t>
  </si>
  <si>
    <t>A:The Wild Hunt</t>
  </si>
  <si>
    <t>I:Acceptance</t>
  </si>
  <si>
    <t>I:Danse Macabre</t>
  </si>
  <si>
    <t>I:Running the Gauntlet</t>
  </si>
  <si>
    <t>I:Sacrificial Rites</t>
  </si>
  <si>
    <t>I:Stealth</t>
  </si>
  <si>
    <t>I:Sun Dance</t>
  </si>
  <si>
    <t>I:Vision Quest</t>
  </si>
  <si>
    <t>F:Irad’s Wall</t>
  </si>
  <si>
    <t>F:Atra Sacramentum</t>
  </si>
  <si>
    <t>F:Tower of Babel</t>
  </si>
  <si>
    <t>F:The Blessing of Saint Blaise</t>
  </si>
  <si>
    <t>added Sabbat ritae section</t>
  </si>
  <si>
    <t>added version number to Instructions-FAQ tab</t>
  </si>
  <si>
    <t>v0.29</t>
  </si>
  <si>
    <t>contacts and allies bigger</t>
  </si>
  <si>
    <t>Chronicle Earned XP Maximums</t>
  </si>
  <si>
    <t>Graduated Cap</t>
  </si>
  <si>
    <t>Month</t>
  </si>
  <si>
    <t>Max XP</t>
  </si>
  <si>
    <t>Chronicle Max:</t>
  </si>
  <si>
    <t>added Chronicle Earned XP max</t>
  </si>
  <si>
    <t>added Event XP tracker</t>
  </si>
  <si>
    <t>fixed elder power section formatting for 8th gens</t>
  </si>
  <si>
    <t>fixed Mortis Path costs for Premascine and Samedi</t>
  </si>
  <si>
    <t>Ghoul</t>
  </si>
  <si>
    <t>fixed Ghoul blood pool and blood per turn</t>
  </si>
  <si>
    <t>Please report bugs at https://sites.google.com/site/shimonsmetvtmsheet/</t>
  </si>
  <si>
    <t>v0.30</t>
  </si>
  <si>
    <t>added support for methuselah NPCs</t>
  </si>
  <si>
    <t>fancy print sheet</t>
  </si>
  <si>
    <t>NPC exp</t>
  </si>
  <si>
    <t>Approval level</t>
  </si>
  <si>
    <t>fixed Flaw buy off fields</t>
  </si>
  <si>
    <t>reorganized player info, moved MC fields to the bottom to make copy/paste between versions easier</t>
  </si>
  <si>
    <t>Loyalist</t>
  </si>
  <si>
    <t>added Sabbat Loyalist abiding status as a "position"</t>
  </si>
  <si>
    <t>CopyPaste blank lines</t>
  </si>
  <si>
    <t>fixed skill and background creation dots on Experience Log and CopyPaste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</si>
</sst>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medium">
        <color auto="1"/>
      </top>
      <bottom style="hair">
        <color theme="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/>
  </cellStyleXfs>
  <cellXfs count="82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/>
    <xf numFmtId="0" fontId="0" fillId="0" borderId="0" xfId="0" applyFill="1"/>
    <xf numFmtId="0" fontId="0" fillId="0" borderId="0" xfId="0" applyAlignment="1" applyProtection="1">
      <alignment vertical="center"/>
      <protection hidden="1"/>
    </xf>
    <xf numFmtId="0" fontId="0" fillId="0" borderId="0" xfId="0" applyFont="1" applyFill="1" applyAlignment="1"/>
    <xf numFmtId="0" fontId="0" fillId="0" borderId="0" xfId="0" applyFont="1" applyFill="1" applyAlignment="1" applyProtection="1">
      <alignment vertical="center"/>
      <protection hidden="1"/>
    </xf>
    <xf numFmtId="0" fontId="0" fillId="0" borderId="28" xfId="0" applyBorder="1"/>
    <xf numFmtId="0" fontId="0" fillId="0" borderId="28" xfId="0" applyFont="1" applyFill="1" applyBorder="1"/>
    <xf numFmtId="0" fontId="0" fillId="0" borderId="0" xfId="0" quotePrefix="1"/>
    <xf numFmtId="0" fontId="0" fillId="0" borderId="0" xfId="0" applyFont="1"/>
    <xf numFmtId="1" fontId="0" fillId="0" borderId="0" xfId="0" applyNumberFormat="1"/>
    <xf numFmtId="0" fontId="1" fillId="2" borderId="0" xfId="0" applyFont="1" applyFill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6" xfId="0" applyFont="1" applyFill="1" applyBorder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1" fillId="3" borderId="8" xfId="0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center"/>
      <protection hidden="1"/>
    </xf>
    <xf numFmtId="0" fontId="0" fillId="0" borderId="21" xfId="0" applyFont="1" applyBorder="1"/>
    <xf numFmtId="0" fontId="0" fillId="0" borderId="0" xfId="0" applyAlignment="1">
      <alignment horizontal="left"/>
    </xf>
    <xf numFmtId="0" fontId="6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0" fillId="0" borderId="0" xfId="0" applyFont="1" applyBorder="1"/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8" fillId="2" borderId="8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left" vertical="top" wrapText="1"/>
      <protection locked="0" hidden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0" fillId="2" borderId="0" xfId="0" applyFill="1"/>
    <xf numFmtId="0" fontId="0" fillId="11" borderId="57" xfId="0" applyFill="1" applyBorder="1"/>
    <xf numFmtId="0" fontId="0" fillId="11" borderId="55" xfId="0" applyFill="1" applyBorder="1"/>
    <xf numFmtId="0" fontId="0" fillId="11" borderId="48" xfId="0" applyFill="1" applyBorder="1"/>
    <xf numFmtId="0" fontId="2" fillId="2" borderId="1" xfId="0" applyFont="1" applyFill="1" applyBorder="1" applyAlignment="1" applyProtection="1">
      <alignment horizontal="center" vertical="center" textRotation="90"/>
      <protection hidden="1"/>
    </xf>
    <xf numFmtId="0" fontId="0" fillId="10" borderId="57" xfId="0" applyFill="1" applyBorder="1"/>
    <xf numFmtId="0" fontId="0" fillId="10" borderId="55" xfId="0" applyFill="1" applyBorder="1"/>
    <xf numFmtId="0" fontId="0" fillId="12" borderId="55" xfId="0" applyFill="1" applyBorder="1"/>
    <xf numFmtId="0" fontId="0" fillId="13" borderId="55" xfId="0" applyFill="1" applyBorder="1"/>
    <xf numFmtId="0" fontId="0" fillId="13" borderId="57" xfId="0" applyFill="1" applyBorder="1"/>
    <xf numFmtId="0" fontId="0" fillId="13" borderId="48" xfId="0" applyFill="1" applyBorder="1"/>
    <xf numFmtId="0" fontId="2" fillId="2" borderId="57" xfId="0" applyFont="1" applyFill="1" applyBorder="1" applyAlignment="1" applyProtection="1">
      <alignment horizontal="center" vertical="center" textRotation="90"/>
      <protection hidden="1"/>
    </xf>
    <xf numFmtId="0" fontId="0" fillId="12" borderId="57" xfId="0" applyFill="1" applyBorder="1"/>
    <xf numFmtId="0" fontId="0" fillId="12" borderId="48" xfId="0" applyFill="1" applyBorder="1"/>
    <xf numFmtId="0" fontId="1" fillId="2" borderId="21" xfId="0" applyFont="1" applyFill="1" applyBorder="1" applyAlignment="1" applyProtection="1">
      <alignment horizontal="center" vertical="center"/>
      <protection hidden="1"/>
    </xf>
    <xf numFmtId="0" fontId="0" fillId="15" borderId="57" xfId="0" applyFill="1" applyBorder="1"/>
    <xf numFmtId="0" fontId="0" fillId="15" borderId="55" xfId="0" applyFill="1" applyBorder="1"/>
    <xf numFmtId="0" fontId="0" fillId="15" borderId="48" xfId="0" applyFill="1" applyBorder="1"/>
    <xf numFmtId="0" fontId="0" fillId="14" borderId="57" xfId="0" applyFill="1" applyBorder="1"/>
    <xf numFmtId="0" fontId="0" fillId="14" borderId="55" xfId="0" applyFill="1" applyBorder="1"/>
    <xf numFmtId="0" fontId="0" fillId="14" borderId="48" xfId="0" applyFill="1" applyBorder="1"/>
    <xf numFmtId="0" fontId="0" fillId="16" borderId="57" xfId="0" applyFill="1" applyBorder="1"/>
    <xf numFmtId="0" fontId="0" fillId="16" borderId="55" xfId="0" applyFill="1" applyBorder="1"/>
    <xf numFmtId="0" fontId="0" fillId="16" borderId="48" xfId="0" applyFill="1" applyBorder="1"/>
    <xf numFmtId="0" fontId="0" fillId="17" borderId="57" xfId="0" applyFill="1" applyBorder="1"/>
    <xf numFmtId="0" fontId="0" fillId="17" borderId="55" xfId="0" applyFill="1" applyBorder="1"/>
    <xf numFmtId="0" fontId="0" fillId="17" borderId="48" xfId="0" applyFill="1" applyBorder="1"/>
    <xf numFmtId="0" fontId="10" fillId="0" borderId="0" xfId="0" applyFont="1"/>
    <xf numFmtId="0" fontId="6" fillId="2" borderId="5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4" fillId="2" borderId="56" xfId="0" applyFont="1" applyFill="1" applyBorder="1" applyAlignment="1" applyProtection="1">
      <alignment horizontal="center" vertical="center"/>
      <protection hidden="1"/>
    </xf>
    <xf numFmtId="0" fontId="0" fillId="6" borderId="57" xfId="0" applyFill="1" applyBorder="1" applyProtection="1">
      <protection hidden="1"/>
    </xf>
    <xf numFmtId="0" fontId="10" fillId="18" borderId="57" xfId="0" applyFont="1" applyFill="1" applyBorder="1"/>
    <xf numFmtId="0" fontId="0" fillId="18" borderId="55" xfId="0" applyFill="1" applyBorder="1"/>
    <xf numFmtId="0" fontId="0" fillId="6" borderId="1" xfId="0" applyFill="1" applyBorder="1" applyProtection="1">
      <protection hidden="1"/>
    </xf>
    <xf numFmtId="0" fontId="0" fillId="0" borderId="0" xfId="0" applyFont="1" applyAlignment="1"/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49" fontId="0" fillId="0" borderId="0" xfId="0" applyNumberFormat="1" applyFont="1"/>
    <xf numFmtId="0" fontId="0" fillId="0" borderId="0" xfId="0" quotePrefix="1" applyFont="1"/>
    <xf numFmtId="0" fontId="0" fillId="0" borderId="0" xfId="0" quotePrefix="1" applyFont="1" applyAlignment="1"/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1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6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0" fillId="0" borderId="28" xfId="0" applyFont="1" applyFill="1" applyBorder="1" applyAlignment="1"/>
    <xf numFmtId="0" fontId="0" fillId="0" borderId="0" xfId="0" applyFill="1" applyBorder="1"/>
    <xf numFmtId="0" fontId="0" fillId="19" borderId="55" xfId="0" applyFill="1" applyBorder="1"/>
    <xf numFmtId="0" fontId="0" fillId="19" borderId="57" xfId="0" applyFill="1" applyBorder="1"/>
    <xf numFmtId="0" fontId="0" fillId="19" borderId="48" xfId="0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1" fillId="2" borderId="21" xfId="0" applyFont="1" applyFill="1" applyBorder="1" applyAlignment="1" applyProtection="1">
      <alignment vertical="center"/>
      <protection locked="0" hidden="1"/>
    </xf>
    <xf numFmtId="0" fontId="14" fillId="2" borderId="5" xfId="0" applyFont="1" applyFill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1" fillId="10" borderId="57" xfId="0" applyFont="1" applyFill="1" applyBorder="1" applyAlignment="1" applyProtection="1">
      <alignment horizontal="center" vertical="center"/>
      <protection locked="0" hidden="1"/>
    </xf>
    <xf numFmtId="0" fontId="1" fillId="10" borderId="16" xfId="0" applyFont="1" applyFill="1" applyBorder="1" applyAlignment="1" applyProtection="1">
      <alignment horizontal="center" vertical="center"/>
      <protection locked="0"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0" borderId="21" xfId="0" applyBorder="1"/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0" fillId="5" borderId="57" xfId="0" applyFill="1" applyBorder="1"/>
    <xf numFmtId="0" fontId="0" fillId="5" borderId="55" xfId="0" applyFill="1" applyBorder="1"/>
    <xf numFmtId="0" fontId="0" fillId="5" borderId="48" xfId="0" applyFill="1" applyBorder="1"/>
    <xf numFmtId="0" fontId="0" fillId="2" borderId="0" xfId="0" applyFont="1" applyFill="1"/>
    <xf numFmtId="0" fontId="0" fillId="2" borderId="0" xfId="0" applyFont="1" applyFill="1" applyBorder="1"/>
    <xf numFmtId="0" fontId="10" fillId="2" borderId="2" xfId="0" applyFont="1" applyFill="1" applyBorder="1" applyAlignment="1" applyProtection="1">
      <alignment horizontal="right" vertical="center"/>
      <protection hidden="1"/>
    </xf>
    <xf numFmtId="0" fontId="10" fillId="2" borderId="5" xfId="0" applyFont="1" applyFill="1" applyBorder="1" applyAlignment="1" applyProtection="1">
      <alignment horizontal="right" vertical="center"/>
      <protection hidden="1"/>
    </xf>
    <xf numFmtId="0" fontId="10" fillId="2" borderId="7" xfId="0" applyFont="1" applyFill="1" applyBorder="1" applyAlignment="1" applyProtection="1">
      <alignment horizontal="right"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0" fillId="20" borderId="57" xfId="0" applyFill="1" applyBorder="1"/>
    <xf numFmtId="0" fontId="0" fillId="20" borderId="55" xfId="0" applyFill="1" applyBorder="1"/>
    <xf numFmtId="0" fontId="0" fillId="20" borderId="48" xfId="0" applyFill="1" applyBorder="1"/>
    <xf numFmtId="0" fontId="0" fillId="21" borderId="5" xfId="0" applyFill="1" applyBorder="1"/>
    <xf numFmtId="0" fontId="0" fillId="21" borderId="0" xfId="0" applyFill="1" applyBorder="1"/>
    <xf numFmtId="0" fontId="0" fillId="21" borderId="7" xfId="0" applyFill="1" applyBorder="1"/>
    <xf numFmtId="0" fontId="0" fillId="21" borderId="8" xfId="0" applyFill="1" applyBorder="1"/>
    <xf numFmtId="0" fontId="10" fillId="6" borderId="57" xfId="0" applyFont="1" applyFill="1" applyBorder="1"/>
    <xf numFmtId="0" fontId="0" fillId="6" borderId="55" xfId="0" applyFill="1" applyBorder="1"/>
    <xf numFmtId="0" fontId="0" fillId="6" borderId="48" xfId="0" applyFill="1" applyBorder="1"/>
    <xf numFmtId="0" fontId="10" fillId="9" borderId="57" xfId="0" applyFont="1" applyFill="1" applyBorder="1"/>
    <xf numFmtId="0" fontId="0" fillId="9" borderId="55" xfId="0" applyFill="1" applyBorder="1"/>
    <xf numFmtId="0" fontId="0" fillId="9" borderId="48" xfId="0" applyFill="1" applyBorder="1"/>
    <xf numFmtId="0" fontId="0" fillId="0" borderId="2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/>
    <xf numFmtId="0" fontId="0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20" fillId="2" borderId="0" xfId="0" applyFont="1" applyFill="1" applyBorder="1" applyProtection="1">
      <protection hidden="1"/>
    </xf>
    <xf numFmtId="0" fontId="0" fillId="2" borderId="8" xfId="0" applyFill="1" applyBorder="1"/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left" vertical="center" shrinkToFit="1"/>
      <protection hidden="1"/>
    </xf>
    <xf numFmtId="0" fontId="0" fillId="2" borderId="0" xfId="0" applyFont="1" applyFill="1" applyBorder="1" applyAlignment="1"/>
    <xf numFmtId="0" fontId="20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protection hidden="1"/>
    </xf>
    <xf numFmtId="0" fontId="0" fillId="2" borderId="56" xfId="0" applyFill="1" applyBorder="1" applyAlignment="1" applyProtection="1"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23" fillId="2" borderId="5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19" fillId="2" borderId="3" xfId="0" applyFont="1" applyFill="1" applyBorder="1" applyAlignment="1" applyProtection="1">
      <alignment vertical="center"/>
      <protection hidden="1"/>
    </xf>
    <xf numFmtId="0" fontId="0" fillId="21" borderId="0" xfId="0" applyFont="1" applyFill="1" applyBorder="1"/>
    <xf numFmtId="0" fontId="10" fillId="21" borderId="0" xfId="0" applyFont="1" applyFill="1" applyBorder="1"/>
    <xf numFmtId="0" fontId="10" fillId="21" borderId="10" xfId="0" applyFont="1" applyFill="1" applyBorder="1"/>
    <xf numFmtId="0" fontId="10" fillId="21" borderId="12" xfId="0" applyFont="1" applyFill="1" applyBorder="1"/>
    <xf numFmtId="0" fontId="0" fillId="2" borderId="0" xfId="0" applyFont="1" applyFill="1" applyBorder="1" applyAlignment="1" applyProtection="1">
      <alignment vertical="center"/>
      <protection hidden="1"/>
    </xf>
    <xf numFmtId="0" fontId="10" fillId="2" borderId="3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2" borderId="0" xfId="0" applyFill="1"/>
    <xf numFmtId="0" fontId="10" fillId="22" borderId="0" xfId="0" applyFont="1" applyFill="1"/>
    <xf numFmtId="0" fontId="0" fillId="22" borderId="0" xfId="0" applyFont="1" applyFill="1"/>
    <xf numFmtId="0" fontId="0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0" fillId="2" borderId="41" xfId="0" applyFont="1" applyFill="1" applyBorder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>
      <alignment horizontal="left"/>
    </xf>
    <xf numFmtId="0" fontId="25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2" borderId="0" xfId="0" applyFont="1" applyFill="1" applyBorder="1" applyAlignment="1" applyProtection="1">
      <alignment vertical="center"/>
      <protection hidden="1"/>
    </xf>
    <xf numFmtId="0" fontId="10" fillId="22" borderId="0" xfId="0" applyFont="1" applyFill="1" applyBorder="1" applyAlignment="1" applyProtection="1">
      <alignment vertical="center"/>
      <protection hidden="1"/>
    </xf>
    <xf numFmtId="0" fontId="10" fillId="22" borderId="0" xfId="0" applyFont="1" applyFill="1" applyBorder="1" applyAlignment="1" applyProtection="1">
      <alignment horizontal="center" vertical="center"/>
      <protection hidden="1"/>
    </xf>
    <xf numFmtId="0" fontId="0" fillId="22" borderId="0" xfId="0" applyFont="1" applyFill="1" applyBorder="1" applyAlignment="1" applyProtection="1">
      <alignment vertical="top" wrapText="1"/>
      <protection hidden="1"/>
    </xf>
    <xf numFmtId="0" fontId="0" fillId="22" borderId="0" xfId="0" applyFont="1" applyFill="1" applyBorder="1"/>
    <xf numFmtId="0" fontId="1" fillId="10" borderId="21" xfId="0" applyFont="1" applyFill="1" applyBorder="1" applyAlignment="1" applyProtection="1">
      <alignment horizontal="center" vertical="center"/>
      <protection locked="0"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1" fillId="10" borderId="26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37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" fillId="2" borderId="57" xfId="0" applyFont="1" applyFill="1" applyBorder="1" applyAlignment="1" applyProtection="1">
      <alignment horizontal="center" textRotation="90"/>
      <protection hidden="1"/>
    </xf>
    <xf numFmtId="0" fontId="0" fillId="2" borderId="0" xfId="0" applyFill="1" applyBorder="1" applyProtection="1">
      <protection locked="0" hidden="1"/>
    </xf>
    <xf numFmtId="0" fontId="0" fillId="0" borderId="0" xfId="0" applyAlignment="1">
      <alignment vertical="center"/>
    </xf>
    <xf numFmtId="0" fontId="28" fillId="0" borderId="0" xfId="426" quotePrefix="1" applyFont="1" applyProtection="1">
      <protection hidden="1"/>
    </xf>
    <xf numFmtId="0" fontId="0" fillId="0" borderId="0" xfId="0" applyProtection="1">
      <protection hidden="1"/>
    </xf>
    <xf numFmtId="0" fontId="0" fillId="23" borderId="0" xfId="0" applyFill="1" applyProtection="1">
      <protection hidden="1"/>
    </xf>
    <xf numFmtId="0" fontId="1" fillId="10" borderId="1" xfId="0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vertical="center"/>
      <protection locked="0"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2" fillId="2" borderId="82" xfId="0" applyFont="1" applyFill="1" applyBorder="1" applyAlignment="1" applyProtection="1">
      <alignment vertical="center"/>
      <protection hidden="1"/>
    </xf>
    <xf numFmtId="0" fontId="2" fillId="2" borderId="81" xfId="0" applyFont="1" applyFill="1" applyBorder="1" applyAlignment="1" applyProtection="1">
      <alignment vertical="center"/>
      <protection hidden="1"/>
    </xf>
    <xf numFmtId="0" fontId="30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0" fillId="0" borderId="0" xfId="0" applyFont="1" applyProtection="1"/>
    <xf numFmtId="0" fontId="29" fillId="0" borderId="0" xfId="0" applyFont="1" applyProtection="1"/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10" fillId="2" borderId="34" xfId="0" applyFont="1" applyFill="1" applyBorder="1" applyAlignment="1" applyProtection="1">
      <alignment horizontal="righ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6" xfId="0" applyFont="1" applyFill="1" applyBorder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10" borderId="21" xfId="0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10" borderId="26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6" xfId="0" applyFont="1" applyFill="1" applyBorder="1" applyAlignment="1" applyProtection="1">
      <alignment vertical="center"/>
      <protection hidden="1"/>
    </xf>
    <xf numFmtId="0" fontId="1" fillId="10" borderId="26" xfId="0" applyFont="1" applyFill="1" applyBorder="1" applyAlignment="1" applyProtection="1">
      <alignment horizontal="center" vertical="center"/>
      <protection locked="0" hidden="1"/>
    </xf>
    <xf numFmtId="0" fontId="1" fillId="10" borderId="21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vertical="center"/>
      <protection hidden="1"/>
    </xf>
    <xf numFmtId="0" fontId="1" fillId="10" borderId="78" xfId="0" applyFont="1" applyFill="1" applyBorder="1" applyAlignment="1" applyProtection="1">
      <alignment horizontal="center" vertical="center"/>
      <protection locked="0" hidden="1"/>
    </xf>
    <xf numFmtId="0" fontId="1" fillId="2" borderId="30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vertical="center"/>
      <protection hidden="1"/>
    </xf>
    <xf numFmtId="0" fontId="1" fillId="10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0" fillId="10" borderId="0" xfId="0" applyFill="1"/>
    <xf numFmtId="17" fontId="0" fillId="10" borderId="0" xfId="0" applyNumberFormat="1" applyFill="1"/>
    <xf numFmtId="0" fontId="0" fillId="19" borderId="0" xfId="0" applyFill="1"/>
    <xf numFmtId="0" fontId="1" fillId="24" borderId="24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Protection="1"/>
    <xf numFmtId="0" fontId="1" fillId="2" borderId="9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6" fillId="2" borderId="13" xfId="0" applyFont="1" applyFill="1" applyBorder="1" applyAlignment="1" applyProtection="1"/>
    <xf numFmtId="0" fontId="6" fillId="2" borderId="15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/>
    <xf numFmtId="0" fontId="6" fillId="2" borderId="20" xfId="0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>
      <alignment horizontal="center"/>
    </xf>
    <xf numFmtId="0" fontId="6" fillId="2" borderId="20" xfId="0" quotePrefix="1" applyFont="1" applyFill="1" applyBorder="1" applyAlignment="1" applyProtection="1">
      <alignment horizontal="center"/>
    </xf>
    <xf numFmtId="0" fontId="26" fillId="2" borderId="70" xfId="0" applyFont="1" applyFill="1" applyBorder="1" applyAlignment="1" applyProtection="1"/>
    <xf numFmtId="0" fontId="26" fillId="2" borderId="71" xfId="0" applyFont="1" applyFill="1" applyBorder="1" applyAlignment="1" applyProtection="1">
      <alignment horizontal="center"/>
    </xf>
    <xf numFmtId="0" fontId="26" fillId="2" borderId="72" xfId="0" applyFont="1" applyFill="1" applyBorder="1" applyAlignment="1" applyProtection="1">
      <alignment horizontal="center"/>
    </xf>
    <xf numFmtId="0" fontId="6" fillId="2" borderId="75" xfId="0" applyFont="1" applyFill="1" applyBorder="1" applyAlignment="1" applyProtection="1"/>
    <xf numFmtId="0" fontId="6" fillId="2" borderId="68" xfId="0" applyFont="1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/>
    <xf numFmtId="0" fontId="6" fillId="2" borderId="27" xfId="0" applyFont="1" applyFill="1" applyBorder="1" applyAlignment="1" applyProtection="1"/>
    <xf numFmtId="0" fontId="1" fillId="22" borderId="21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  <protection hidden="1"/>
    </xf>
    <xf numFmtId="0" fontId="25" fillId="2" borderId="15" xfId="0" applyFont="1" applyFill="1" applyBorder="1" applyAlignment="1" applyProtection="1"/>
    <xf numFmtId="0" fontId="25" fillId="2" borderId="20" xfId="0" applyFont="1" applyFill="1" applyBorder="1" applyAlignment="1" applyProtection="1"/>
    <xf numFmtId="0" fontId="25" fillId="2" borderId="25" xfId="0" applyFont="1" applyFill="1" applyBorder="1" applyAlignment="1" applyProtection="1"/>
    <xf numFmtId="22" fontId="10" fillId="24" borderId="24" xfId="0" applyNumberFormat="1" applyFont="1" applyFill="1" applyBorder="1" applyAlignment="1" applyProtection="1">
      <alignment vertical="center"/>
    </xf>
    <xf numFmtId="0" fontId="1" fillId="7" borderId="51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 applyProtection="1">
      <alignment horizontal="center" vertical="center"/>
      <protection hidden="1"/>
    </xf>
    <xf numFmtId="0" fontId="10" fillId="7" borderId="49" xfId="0" applyFont="1" applyFill="1" applyBorder="1" applyAlignment="1" applyProtection="1">
      <alignment horizontal="center" wrapText="1"/>
    </xf>
    <xf numFmtId="0" fontId="10" fillId="7" borderId="16" xfId="0" applyFont="1" applyFill="1" applyBorder="1" applyAlignment="1" applyProtection="1">
      <alignment horizontal="center"/>
    </xf>
    <xf numFmtId="0" fontId="10" fillId="7" borderId="43" xfId="0" applyFont="1" applyFill="1" applyBorder="1" applyAlignment="1" applyProtection="1">
      <alignment horizontal="center"/>
    </xf>
    <xf numFmtId="0" fontId="8" fillId="0" borderId="0" xfId="425"/>
    <xf numFmtId="0" fontId="1" fillId="5" borderId="21" xfId="0" applyFont="1" applyFill="1" applyBorder="1" applyAlignment="1" applyProtection="1">
      <alignment horizontal="left" vertical="center"/>
      <protection locked="0" hidden="1"/>
    </xf>
    <xf numFmtId="0" fontId="1" fillId="10" borderId="23" xfId="0" applyFont="1" applyFill="1" applyBorder="1" applyAlignment="1" applyProtection="1">
      <alignment vertical="center" shrinkToFit="1"/>
      <protection locked="0"/>
    </xf>
    <xf numFmtId="0" fontId="1" fillId="10" borderId="24" xfId="0" applyFont="1" applyFill="1" applyBorder="1" applyAlignment="1" applyProtection="1">
      <alignment vertical="center" shrinkToFit="1"/>
      <protection locked="0"/>
    </xf>
    <xf numFmtId="0" fontId="1" fillId="10" borderId="47" xfId="0" applyFont="1" applyFill="1" applyBorder="1" applyAlignment="1" applyProtection="1">
      <alignment vertical="center" shrinkToFit="1"/>
      <protection locked="0"/>
    </xf>
    <xf numFmtId="0" fontId="1" fillId="10" borderId="13" xfId="0" applyFont="1" applyFill="1" applyBorder="1" applyAlignment="1" applyProtection="1">
      <alignment vertical="center" shrinkToFit="1"/>
      <protection locked="0"/>
    </xf>
    <xf numFmtId="0" fontId="1" fillId="10" borderId="14" xfId="0" applyFont="1" applyFill="1" applyBorder="1" applyAlignment="1" applyProtection="1">
      <alignment vertical="center" shrinkToFit="1"/>
      <protection locked="0"/>
    </xf>
    <xf numFmtId="0" fontId="1" fillId="10" borderId="29" xfId="0" applyFont="1" applyFill="1" applyBorder="1" applyAlignment="1" applyProtection="1">
      <alignment vertical="center" shrinkToFit="1"/>
      <protection locked="0"/>
    </xf>
    <xf numFmtId="0" fontId="1" fillId="10" borderId="38" xfId="0" applyFont="1" applyFill="1" applyBorder="1" applyAlignment="1" applyProtection="1">
      <alignment horizontal="center" vertical="center" shrinkToFit="1"/>
      <protection locked="0"/>
    </xf>
    <xf numFmtId="0" fontId="1" fillId="10" borderId="33" xfId="0" applyFont="1" applyFill="1" applyBorder="1" applyAlignment="1" applyProtection="1">
      <alignment horizontal="center" vertical="center" shrinkToFit="1"/>
      <protection locked="0"/>
    </xf>
    <xf numFmtId="0" fontId="1" fillId="5" borderId="30" xfId="0" applyFont="1" applyFill="1" applyBorder="1" applyAlignment="1" applyProtection="1">
      <alignment vertical="center"/>
      <protection locked="0" hidden="1"/>
    </xf>
    <xf numFmtId="0" fontId="1" fillId="5" borderId="19" xfId="0" applyFont="1" applyFill="1" applyBorder="1" applyAlignment="1" applyProtection="1">
      <alignment vertical="center"/>
      <protection locked="0" hidden="1"/>
    </xf>
    <xf numFmtId="0" fontId="1" fillId="5" borderId="39" xfId="0" applyFont="1" applyFill="1" applyBorder="1" applyAlignment="1" applyProtection="1">
      <alignment vertical="center"/>
      <protection locked="0" hidden="1"/>
    </xf>
    <xf numFmtId="0" fontId="1" fillId="5" borderId="21" xfId="0" applyFont="1" applyFill="1" applyBorder="1" applyAlignment="1" applyProtection="1">
      <alignment vertical="center"/>
      <protection locked="0" hidden="1"/>
    </xf>
    <xf numFmtId="0" fontId="12" fillId="4" borderId="64" xfId="0" applyFont="1" applyFill="1" applyBorder="1" applyAlignment="1" applyProtection="1">
      <alignment horizontal="center" vertical="center" shrinkToFit="1"/>
      <protection hidden="1"/>
    </xf>
    <xf numFmtId="0" fontId="12" fillId="4" borderId="64" xfId="0" applyFont="1" applyFill="1" applyBorder="1" applyAlignment="1" applyProtection="1">
      <alignment horizontal="center" vertical="center" shrinkToFit="1"/>
    </xf>
    <xf numFmtId="0" fontId="14" fillId="4" borderId="64" xfId="0" applyFont="1" applyFill="1" applyBorder="1" applyAlignment="1" applyProtection="1">
      <alignment horizontal="center" vertical="center"/>
      <protection locked="0"/>
    </xf>
    <xf numFmtId="0" fontId="1" fillId="10" borderId="21" xfId="0" applyFont="1" applyFill="1" applyBorder="1" applyAlignment="1" applyProtection="1">
      <alignment horizontal="left" vertical="center"/>
      <protection locked="0"/>
    </xf>
    <xf numFmtId="0" fontId="1" fillId="10" borderId="21" xfId="0" applyFont="1" applyFill="1" applyBorder="1" applyAlignment="1" applyProtection="1">
      <alignment horizontal="left" vertical="center"/>
      <protection locked="0" hidden="1"/>
    </xf>
    <xf numFmtId="0" fontId="1" fillId="10" borderId="21" xfId="0" applyFont="1" applyFill="1" applyBorder="1" applyAlignment="1" applyProtection="1">
      <alignment vertic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vertical="center"/>
      <protection hidden="1"/>
    </xf>
    <xf numFmtId="0" fontId="6" fillId="2" borderId="24" xfId="0" applyFont="1" applyFill="1" applyBorder="1" applyAlignment="1" applyProtection="1">
      <alignment vertical="center"/>
      <protection hidden="1"/>
    </xf>
    <xf numFmtId="0" fontId="6" fillId="2" borderId="47" xfId="0" applyFont="1" applyFill="1" applyBorder="1" applyAlignment="1" applyProtection="1">
      <alignment vertical="center"/>
      <protection hidden="1"/>
    </xf>
    <xf numFmtId="0" fontId="6" fillId="10" borderId="21" xfId="0" applyFont="1" applyFill="1" applyBorder="1" applyAlignment="1" applyProtection="1">
      <alignment vertical="center"/>
      <protection locked="0"/>
    </xf>
    <xf numFmtId="0" fontId="6" fillId="2" borderId="38" xfId="0" applyFont="1" applyFill="1" applyBorder="1" applyAlignment="1" applyProtection="1">
      <alignment vertical="center"/>
      <protection hidden="1"/>
    </xf>
    <xf numFmtId="0" fontId="6" fillId="2" borderId="33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horizontal="left" vertical="center"/>
      <protection hidden="1"/>
    </xf>
    <xf numFmtId="0" fontId="13" fillId="3" borderId="65" xfId="0" applyFont="1" applyFill="1" applyBorder="1" applyAlignment="1" applyProtection="1">
      <alignment horizontal="center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6" fillId="5" borderId="21" xfId="0" applyFont="1" applyFill="1" applyBorder="1" applyAlignment="1" applyProtection="1">
      <alignment vertical="center"/>
      <protection locked="0" hidden="1"/>
    </xf>
    <xf numFmtId="0" fontId="6" fillId="2" borderId="21" xfId="0" applyFont="1" applyFill="1" applyBorder="1" applyAlignment="1" applyProtection="1">
      <alignment horizontal="left" vertical="center"/>
      <protection locked="0"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vertical="center"/>
      <protection hidden="1"/>
    </xf>
    <xf numFmtId="0" fontId="6" fillId="2" borderId="46" xfId="0" applyFont="1" applyFill="1" applyBorder="1" applyAlignment="1" applyProtection="1">
      <alignment vertical="center"/>
      <protection hidden="1"/>
    </xf>
    <xf numFmtId="0" fontId="6" fillId="2" borderId="30" xfId="0" applyFont="1" applyFill="1" applyBorder="1" applyAlignment="1" applyProtection="1">
      <alignment vertical="center"/>
      <protection hidden="1"/>
    </xf>
    <xf numFmtId="0" fontId="6" fillId="2" borderId="19" xfId="0" applyFont="1" applyFill="1" applyBorder="1" applyAlignment="1" applyProtection="1">
      <alignment vertical="center"/>
      <protection hidden="1"/>
    </xf>
    <xf numFmtId="0" fontId="6" fillId="2" borderId="32" xfId="0" applyFont="1" applyFill="1" applyBorder="1" applyAlignment="1" applyProtection="1">
      <alignment vertical="center"/>
      <protection hidden="1"/>
    </xf>
    <xf numFmtId="0" fontId="6" fillId="10" borderId="18" xfId="0" applyFont="1" applyFill="1" applyBorder="1" applyAlignment="1" applyProtection="1">
      <alignment vertical="center"/>
      <protection locked="0" hidden="1"/>
    </xf>
    <xf numFmtId="0" fontId="6" fillId="10" borderId="19" xfId="0" applyFont="1" applyFill="1" applyBorder="1" applyAlignment="1" applyProtection="1">
      <alignment vertical="center"/>
      <protection locked="0" hidden="1"/>
    </xf>
    <xf numFmtId="0" fontId="6" fillId="10" borderId="32" xfId="0" applyFont="1" applyFill="1" applyBorder="1" applyAlignment="1" applyProtection="1">
      <alignment vertical="center"/>
      <protection locked="0"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1" fillId="2" borderId="19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2" fillId="2" borderId="38" xfId="0" applyFont="1" applyFill="1" applyBorder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vertical="center"/>
      <protection hidden="1"/>
    </xf>
    <xf numFmtId="0" fontId="6" fillId="2" borderId="39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2" fillId="2" borderId="78" xfId="0" applyFont="1" applyFill="1" applyBorder="1" applyAlignment="1" applyProtection="1">
      <alignment horizontal="center" textRotation="90"/>
      <protection hidden="1"/>
    </xf>
    <xf numFmtId="0" fontId="2" fillId="2" borderId="42" xfId="0" applyFont="1" applyFill="1" applyBorder="1" applyAlignment="1" applyProtection="1">
      <alignment horizontal="center" textRotation="90"/>
      <protection hidden="1"/>
    </xf>
    <xf numFmtId="0" fontId="2" fillId="2" borderId="52" xfId="0" applyFont="1" applyFill="1" applyBorder="1" applyAlignment="1" applyProtection="1">
      <alignment horizontal="center" textRotation="90"/>
      <protection hidden="1"/>
    </xf>
    <xf numFmtId="0" fontId="2" fillId="2" borderId="77" xfId="0" applyFont="1" applyFill="1" applyBorder="1" applyAlignment="1" applyProtection="1">
      <alignment horizontal="center" vertical="center"/>
      <protection hidden="1"/>
    </xf>
    <xf numFmtId="0" fontId="2" fillId="2" borderId="76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" fillId="10" borderId="25" xfId="0" applyFont="1" applyFill="1" applyBorder="1" applyAlignment="1" applyProtection="1">
      <alignment vertical="center"/>
      <protection locked="0" hidden="1"/>
    </xf>
    <xf numFmtId="0" fontId="1" fillId="10" borderId="26" xfId="0" applyFont="1" applyFill="1" applyBorder="1" applyAlignment="1" applyProtection="1">
      <alignment vertical="center"/>
      <protection locked="0"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vertical="center"/>
      <protection hidden="1"/>
    </xf>
    <xf numFmtId="0" fontId="6" fillId="10" borderId="13" xfId="0" applyFont="1" applyFill="1" applyBorder="1" applyAlignment="1" applyProtection="1">
      <alignment vertical="center"/>
      <protection locked="0" hidden="1"/>
    </xf>
    <xf numFmtId="0" fontId="6" fillId="10" borderId="14" xfId="0" applyFont="1" applyFill="1" applyBorder="1" applyAlignment="1" applyProtection="1">
      <alignment vertical="center"/>
      <protection locked="0" hidden="1"/>
    </xf>
    <xf numFmtId="0" fontId="6" fillId="10" borderId="29" xfId="0" applyFont="1" applyFill="1" applyBorder="1" applyAlignment="1" applyProtection="1">
      <alignment vertical="center"/>
      <protection locked="0" hidden="1"/>
    </xf>
    <xf numFmtId="0" fontId="1" fillId="10" borderId="20" xfId="0" applyFont="1" applyFill="1" applyBorder="1" applyAlignment="1" applyProtection="1">
      <alignment vertical="center"/>
      <protection locked="0"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1" fillId="10" borderId="21" xfId="0" applyFont="1" applyFill="1" applyBorder="1" applyAlignment="1" applyProtection="1">
      <alignment vertical="center"/>
    </xf>
    <xf numFmtId="0" fontId="1" fillId="10" borderId="20" xfId="0" applyFont="1" applyFill="1" applyBorder="1" applyAlignment="1" applyProtection="1">
      <alignment horizontal="left" vertical="center"/>
      <protection hidden="1"/>
    </xf>
    <xf numFmtId="0" fontId="1" fillId="10" borderId="21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1" fillId="10" borderId="20" xfId="0" applyFont="1" applyFill="1" applyBorder="1" applyAlignment="1" applyProtection="1">
      <alignment horizontal="left" vertical="center" shrinkToFit="1"/>
      <protection hidden="1"/>
    </xf>
    <xf numFmtId="0" fontId="1" fillId="10" borderId="21" xfId="0" applyFont="1" applyFill="1" applyBorder="1" applyAlignment="1" applyProtection="1">
      <alignment horizontal="left" vertical="center" shrinkToFit="1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46" xfId="0" applyFont="1" applyFill="1" applyBorder="1" applyAlignment="1" applyProtection="1">
      <alignment horizontal="center" vertical="center"/>
      <protection hidden="1"/>
    </xf>
    <xf numFmtId="0" fontId="1" fillId="10" borderId="15" xfId="0" applyFont="1" applyFill="1" applyBorder="1" applyAlignment="1" applyProtection="1">
      <alignment horizontal="left" vertical="center"/>
      <protection hidden="1"/>
    </xf>
    <xf numFmtId="0" fontId="1" fillId="10" borderId="16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5" fillId="2" borderId="7" xfId="0" applyFont="1" applyFill="1" applyBorder="1" applyAlignment="1" applyProtection="1">
      <alignment horizontal="center" vertical="center" shrinkToFit="1"/>
      <protection hidden="1"/>
    </xf>
    <xf numFmtId="0" fontId="5" fillId="2" borderId="9" xfId="0" applyFont="1" applyFill="1" applyBorder="1" applyAlignment="1" applyProtection="1">
      <alignment horizontal="center" vertical="center" shrinkToFit="1"/>
      <protection hidden="1"/>
    </xf>
    <xf numFmtId="0" fontId="1" fillId="10" borderId="30" xfId="0" applyFont="1" applyFill="1" applyBorder="1" applyAlignment="1" applyProtection="1">
      <alignment horizontal="left" vertical="center"/>
      <protection locked="0"/>
    </xf>
    <xf numFmtId="0" fontId="1" fillId="10" borderId="19" xfId="0" applyFont="1" applyFill="1" applyBorder="1" applyAlignment="1" applyProtection="1">
      <alignment horizontal="left" vertical="center"/>
      <protection locked="0"/>
    </xf>
    <xf numFmtId="0" fontId="1" fillId="10" borderId="39" xfId="0" applyFont="1" applyFill="1" applyBorder="1" applyAlignment="1" applyProtection="1">
      <alignment horizontal="left" vertical="center"/>
      <protection locked="0"/>
    </xf>
    <xf numFmtId="0" fontId="1" fillId="10" borderId="20" xfId="0" applyFont="1" applyFill="1" applyBorder="1" applyAlignment="1" applyProtection="1">
      <alignment horizontal="left" vertical="center"/>
      <protection locked="0" hidden="1"/>
    </xf>
    <xf numFmtId="0" fontId="1" fillId="10" borderId="21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/>
      <protection hidden="1"/>
    </xf>
    <xf numFmtId="0" fontId="1" fillId="10" borderId="2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1" fillId="10" borderId="22" xfId="0" applyFont="1" applyFill="1" applyBorder="1" applyAlignment="1" applyProtection="1">
      <alignment horizontal="left" vertical="center"/>
      <protection locked="0"/>
    </xf>
    <xf numFmtId="0" fontId="1" fillId="10" borderId="21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/>
      <protection hidden="1"/>
    </xf>
    <xf numFmtId="0" fontId="1" fillId="10" borderId="21" xfId="0" applyFont="1" applyFill="1" applyBorder="1" applyAlignment="1" applyProtection="1">
      <alignment horizontal="left" vertical="center" shrinkToFit="1"/>
      <protection locked="0"/>
    </xf>
    <xf numFmtId="0" fontId="6" fillId="10" borderId="23" xfId="0" applyFont="1" applyFill="1" applyBorder="1" applyAlignment="1" applyProtection="1">
      <alignment vertical="center"/>
      <protection locked="0" hidden="1"/>
    </xf>
    <xf numFmtId="0" fontId="6" fillId="10" borderId="24" xfId="0" applyFont="1" applyFill="1" applyBorder="1" applyAlignment="1" applyProtection="1">
      <alignment vertical="center"/>
      <protection locked="0" hidden="1"/>
    </xf>
    <xf numFmtId="0" fontId="6" fillId="10" borderId="33" xfId="0" applyFont="1" applyFill="1" applyBorder="1" applyAlignment="1" applyProtection="1">
      <alignment vertical="center"/>
      <protection locked="0"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left" vertical="center"/>
      <protection locked="0" hidden="1"/>
    </xf>
    <xf numFmtId="0" fontId="6" fillId="2" borderId="19" xfId="0" applyFont="1" applyFill="1" applyBorder="1" applyAlignment="1" applyProtection="1">
      <alignment horizontal="left" vertical="center"/>
      <protection locked="0" hidden="1"/>
    </xf>
    <xf numFmtId="0" fontId="6" fillId="2" borderId="39" xfId="0" applyFont="1" applyFill="1" applyBorder="1" applyAlignment="1" applyProtection="1">
      <alignment horizontal="left" vertical="center"/>
      <protection locked="0" hidden="1"/>
    </xf>
    <xf numFmtId="0" fontId="1" fillId="2" borderId="27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1" fillId="2" borderId="56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10" borderId="30" xfId="0" applyFont="1" applyFill="1" applyBorder="1" applyAlignment="1" applyProtection="1">
      <alignment horizontal="left" vertical="center"/>
      <protection locked="0" hidden="1"/>
    </xf>
    <xf numFmtId="0" fontId="1" fillId="10" borderId="19" xfId="0" applyFont="1" applyFill="1" applyBorder="1" applyAlignment="1" applyProtection="1">
      <alignment horizontal="left" vertical="center"/>
      <protection locked="0" hidden="1"/>
    </xf>
    <xf numFmtId="0" fontId="1" fillId="10" borderId="39" xfId="0" applyFont="1" applyFill="1" applyBorder="1" applyAlignment="1" applyProtection="1">
      <alignment horizontal="left" vertical="center"/>
      <protection locked="0"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10" borderId="26" xfId="0" applyFont="1" applyFill="1" applyBorder="1" applyAlignment="1" applyProtection="1">
      <alignment horizontal="center" vertical="center"/>
      <protection locked="0"/>
    </xf>
    <xf numFmtId="0" fontId="1" fillId="10" borderId="25" xfId="0" applyFont="1" applyFill="1" applyBorder="1" applyAlignment="1" applyProtection="1">
      <alignment horizontal="left" vertical="center"/>
      <protection locked="0" hidden="1"/>
    </xf>
    <xf numFmtId="0" fontId="1" fillId="10" borderId="26" xfId="0" applyFont="1" applyFill="1" applyBorder="1" applyAlignment="1" applyProtection="1">
      <alignment horizontal="left" vertical="center"/>
      <protection locked="0" hidden="1"/>
    </xf>
    <xf numFmtId="0" fontId="1" fillId="10" borderId="26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1" fillId="10" borderId="26" xfId="0" applyFont="1" applyFill="1" applyBorder="1" applyAlignment="1" applyProtection="1">
      <alignment horizontal="left" vertical="center"/>
      <protection locked="0"/>
    </xf>
    <xf numFmtId="0" fontId="1" fillId="10" borderId="27" xfId="0" applyFont="1" applyFill="1" applyBorder="1" applyAlignment="1" applyProtection="1">
      <alignment horizontal="left" vertical="center"/>
      <protection locked="0"/>
    </xf>
    <xf numFmtId="0" fontId="1" fillId="10" borderId="25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hidden="1"/>
    </xf>
    <xf numFmtId="0" fontId="1" fillId="2" borderId="19" xfId="0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horizontal="left" textRotation="90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81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10" borderId="21" xfId="0" applyFont="1" applyFill="1" applyBorder="1" applyAlignment="1" applyProtection="1">
      <alignment vertical="center" wrapText="1"/>
      <protection locked="0" hidden="1"/>
    </xf>
    <xf numFmtId="0" fontId="2" fillId="2" borderId="43" xfId="0" applyFont="1" applyFill="1" applyBorder="1" applyAlignment="1" applyProtection="1">
      <alignment horizontal="center" vertical="center"/>
      <protection hidden="1"/>
    </xf>
    <xf numFmtId="0" fontId="2" fillId="2" borderId="79" xfId="0" applyFont="1" applyFill="1" applyBorder="1" applyAlignment="1" applyProtection="1">
      <alignment horizontal="center" textRotation="90"/>
      <protection hidden="1"/>
    </xf>
    <xf numFmtId="0" fontId="2" fillId="2" borderId="80" xfId="0" applyFont="1" applyFill="1" applyBorder="1" applyAlignment="1" applyProtection="1">
      <alignment horizontal="center" textRotation="90"/>
      <protection hidden="1"/>
    </xf>
    <xf numFmtId="0" fontId="2" fillId="2" borderId="69" xfId="0" applyFont="1" applyFill="1" applyBorder="1" applyAlignment="1" applyProtection="1">
      <alignment horizontal="center" textRotation="90"/>
      <protection hidden="1"/>
    </xf>
    <xf numFmtId="0" fontId="1" fillId="10" borderId="25" xfId="0" applyFont="1" applyFill="1" applyBorder="1" applyAlignment="1" applyProtection="1">
      <alignment horizontal="left" vertical="center" shrinkToFit="1"/>
      <protection locked="0" hidden="1"/>
    </xf>
    <xf numFmtId="0" fontId="1" fillId="10" borderId="26" xfId="0" applyFont="1" applyFill="1" applyBorder="1" applyAlignment="1" applyProtection="1">
      <alignment horizontal="left" vertical="center" shrinkToFit="1"/>
      <protection locked="0" hidden="1"/>
    </xf>
    <xf numFmtId="0" fontId="1" fillId="10" borderId="20" xfId="0" applyFont="1" applyFill="1" applyBorder="1" applyAlignment="1" applyProtection="1">
      <alignment horizontal="left" vertical="center" shrinkToFit="1"/>
      <protection locked="0" hidden="1"/>
    </xf>
    <xf numFmtId="0" fontId="1" fillId="10" borderId="21" xfId="0" applyFont="1" applyFill="1" applyBorder="1" applyAlignment="1" applyProtection="1">
      <alignment horizontal="left" vertical="center" shrinkToFit="1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1" fillId="10" borderId="10" xfId="0" applyFont="1" applyFill="1" applyBorder="1" applyAlignment="1" applyProtection="1">
      <alignment horizontal="center" vertical="center" shrinkToFit="1"/>
      <protection locked="0" hidden="1"/>
    </xf>
    <xf numFmtId="0" fontId="1" fillId="10" borderId="11" xfId="0" applyFont="1" applyFill="1" applyBorder="1" applyAlignment="1" applyProtection="1">
      <alignment horizontal="center" vertical="center" shrinkToFit="1"/>
      <protection locked="0" hidden="1"/>
    </xf>
    <xf numFmtId="0" fontId="1" fillId="10" borderId="12" xfId="0" applyFont="1" applyFill="1" applyBorder="1" applyAlignment="1" applyProtection="1">
      <alignment horizontal="center" vertical="center" shrinkToFit="1"/>
      <protection locked="0" hidden="1"/>
    </xf>
    <xf numFmtId="0" fontId="1" fillId="10" borderId="2" xfId="0" applyFont="1" applyFill="1" applyBorder="1" applyAlignment="1" applyProtection="1">
      <alignment horizontal="center" vertical="center" shrinkToFit="1"/>
      <protection locked="0" hidden="1"/>
    </xf>
    <xf numFmtId="0" fontId="1" fillId="10" borderId="4" xfId="0" applyFont="1" applyFill="1" applyBorder="1" applyAlignment="1" applyProtection="1">
      <alignment horizontal="center" vertical="center" shrinkToFit="1"/>
      <protection locked="0" hidden="1"/>
    </xf>
    <xf numFmtId="0" fontId="0" fillId="2" borderId="40" xfId="0" applyFont="1" applyFill="1" applyBorder="1" applyAlignment="1" applyProtection="1">
      <alignment horizontal="center" vertical="center"/>
      <protection hidden="1"/>
    </xf>
    <xf numFmtId="0" fontId="0" fillId="2" borderId="37" xfId="0" applyFont="1" applyFill="1" applyBorder="1" applyAlignment="1" applyProtection="1">
      <alignment horizontal="center" vertical="center"/>
      <protection hidden="1"/>
    </xf>
    <xf numFmtId="0" fontId="0" fillId="2" borderId="45" xfId="0" applyFont="1" applyFill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1" fillId="10" borderId="54" xfId="0" applyFont="1" applyFill="1" applyBorder="1" applyAlignment="1" applyProtection="1">
      <alignment vertical="center"/>
      <protection locked="0" hidden="1"/>
    </xf>
    <xf numFmtId="0" fontId="1" fillId="10" borderId="67" xfId="0" applyFont="1" applyFill="1" applyBorder="1" applyAlignment="1" applyProtection="1">
      <alignment vertical="center"/>
      <protection locked="0" hidden="1"/>
    </xf>
    <xf numFmtId="0" fontId="2" fillId="2" borderId="30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" fillId="2" borderId="39" xfId="0" applyFont="1" applyFill="1" applyBorder="1" applyAlignment="1" applyProtection="1">
      <alignment horizontal="left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39" xfId="0" applyFont="1" applyFill="1" applyBorder="1" applyAlignment="1" applyProtection="1">
      <alignment horizontal="center"/>
      <protection hidden="1"/>
    </xf>
    <xf numFmtId="0" fontId="2" fillId="2" borderId="30" xfId="0" applyFont="1" applyFill="1" applyBorder="1" applyAlignment="1" applyProtection="1">
      <alignment horizontal="center" vertical="center" shrinkToFit="1"/>
      <protection hidden="1"/>
    </xf>
    <xf numFmtId="0" fontId="2" fillId="2" borderId="19" xfId="0" applyFont="1" applyFill="1" applyBorder="1" applyAlignment="1" applyProtection="1">
      <alignment horizontal="center" vertical="center" shrinkToFit="1"/>
      <protection hidden="1"/>
    </xf>
    <xf numFmtId="0" fontId="2" fillId="2" borderId="39" xfId="0" applyFont="1" applyFill="1" applyBorder="1" applyAlignment="1" applyProtection="1">
      <alignment horizontal="center" vertical="center" shrinkToFit="1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2" borderId="66" xfId="0" applyFont="1" applyFill="1" applyBorder="1" applyAlignment="1" applyProtection="1">
      <alignment horizontal="left" vertical="center"/>
      <protection hidden="1"/>
    </xf>
    <xf numFmtId="0" fontId="0" fillId="2" borderId="54" xfId="0" applyFont="1" applyFill="1" applyBorder="1" applyAlignment="1" applyProtection="1">
      <alignment horizontal="left" vertical="center"/>
      <protection hidden="1"/>
    </xf>
    <xf numFmtId="0" fontId="8" fillId="10" borderId="21" xfId="425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1" fillId="10" borderId="30" xfId="0" applyFont="1" applyFill="1" applyBorder="1" applyAlignment="1" applyProtection="1">
      <alignment horizontal="left" vertical="center" shrinkToFit="1"/>
      <protection locked="0" hidden="1"/>
    </xf>
    <xf numFmtId="0" fontId="1" fillId="10" borderId="16" xfId="0" applyFont="1" applyFill="1" applyBorder="1" applyAlignment="1" applyProtection="1">
      <alignment vertical="center"/>
    </xf>
    <xf numFmtId="0" fontId="1" fillId="10" borderId="15" xfId="0" applyFont="1" applyFill="1" applyBorder="1" applyAlignment="1" applyProtection="1">
      <alignment horizontal="left" vertical="center" shrinkToFit="1"/>
      <protection hidden="1"/>
    </xf>
    <xf numFmtId="0" fontId="1" fillId="10" borderId="16" xfId="0" applyFont="1" applyFill="1" applyBorder="1" applyAlignment="1" applyProtection="1">
      <alignment horizontal="left" vertical="center" shrinkToFit="1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vertical="center"/>
      <protection locked="0"/>
    </xf>
    <xf numFmtId="0" fontId="1" fillId="2" borderId="39" xfId="0" applyFont="1" applyFill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1" fillId="2" borderId="39" xfId="0" applyFont="1" applyFill="1" applyBorder="1" applyAlignment="1" applyProtection="1">
      <alignment horizontal="left" vertical="center"/>
      <protection locked="0"/>
    </xf>
    <xf numFmtId="14" fontId="1" fillId="2" borderId="18" xfId="0" applyNumberFormat="1" applyFont="1" applyFill="1" applyBorder="1" applyAlignment="1" applyProtection="1">
      <alignment vertical="center"/>
      <protection locked="0"/>
    </xf>
    <xf numFmtId="14" fontId="1" fillId="2" borderId="39" xfId="0" applyNumberFormat="1" applyFont="1" applyFill="1" applyBorder="1" applyAlignment="1" applyProtection="1">
      <alignment vertical="center"/>
      <protection locked="0"/>
    </xf>
    <xf numFmtId="0" fontId="1" fillId="2" borderId="38" xfId="0" applyFont="1" applyFill="1" applyBorder="1" applyAlignment="1" applyProtection="1">
      <alignment vertical="center"/>
      <protection locked="0"/>
    </xf>
    <xf numFmtId="0" fontId="1" fillId="2" borderId="47" xfId="0" applyFont="1" applyFill="1" applyBorder="1" applyAlignment="1" applyProtection="1">
      <alignment vertical="center"/>
      <protection locked="0"/>
    </xf>
    <xf numFmtId="14" fontId="1" fillId="2" borderId="23" xfId="0" applyNumberFormat="1" applyFont="1" applyFill="1" applyBorder="1" applyAlignment="1" applyProtection="1">
      <alignment vertical="center"/>
      <protection locked="0"/>
    </xf>
    <xf numFmtId="14" fontId="1" fillId="2" borderId="47" xfId="0" applyNumberFormat="1" applyFont="1" applyFill="1" applyBorder="1" applyAlignment="1" applyProtection="1">
      <alignment vertical="center"/>
      <protection locked="0"/>
    </xf>
    <xf numFmtId="14" fontId="1" fillId="2" borderId="18" xfId="0" applyNumberFormat="1" applyFont="1" applyFill="1" applyBorder="1" applyAlignment="1" applyProtection="1">
      <alignment horizontal="left" vertical="center"/>
      <protection locked="0"/>
    </xf>
    <xf numFmtId="14" fontId="1" fillId="2" borderId="39" xfId="0" applyNumberFormat="1" applyFont="1" applyFill="1" applyBorder="1" applyAlignment="1" applyProtection="1">
      <alignment horizontal="left" vertical="center"/>
      <protection locked="0"/>
    </xf>
    <xf numFmtId="0" fontId="2" fillId="7" borderId="10" xfId="0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</xf>
    <xf numFmtId="0" fontId="17" fillId="24" borderId="30" xfId="0" applyFont="1" applyFill="1" applyBorder="1" applyAlignment="1" applyProtection="1">
      <alignment shrinkToFit="1"/>
    </xf>
    <xf numFmtId="0" fontId="17" fillId="24" borderId="19" xfId="0" applyFont="1" applyFill="1" applyBorder="1" applyAlignment="1" applyProtection="1">
      <alignment shrinkToFit="1"/>
    </xf>
    <xf numFmtId="0" fontId="17" fillId="24" borderId="32" xfId="0" applyFont="1" applyFill="1" applyBorder="1" applyAlignment="1" applyProtection="1">
      <alignment shrinkToFit="1"/>
    </xf>
    <xf numFmtId="0" fontId="2" fillId="7" borderId="13" xfId="0" applyFont="1" applyFill="1" applyBorder="1" applyAlignment="1" applyProtection="1">
      <alignment horizontal="center"/>
    </xf>
    <xf numFmtId="0" fontId="2" fillId="7" borderId="14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10" fillId="7" borderId="43" xfId="0" applyFont="1" applyFill="1" applyBorder="1" applyAlignment="1" applyProtection="1">
      <alignment horizontal="center"/>
    </xf>
    <xf numFmtId="0" fontId="10" fillId="7" borderId="46" xfId="0" applyFont="1" applyFill="1" applyBorder="1" applyAlignment="1" applyProtection="1">
      <alignment horizontal="center"/>
    </xf>
    <xf numFmtId="14" fontId="2" fillId="7" borderId="18" xfId="0" applyNumberFormat="1" applyFont="1" applyFill="1" applyBorder="1" applyAlignment="1" applyProtection="1">
      <alignment vertical="center"/>
    </xf>
    <xf numFmtId="14" fontId="2" fillId="7" borderId="39" xfId="0" applyNumberFormat="1" applyFont="1" applyFill="1" applyBorder="1" applyAlignment="1" applyProtection="1">
      <alignment vertical="center"/>
    </xf>
    <xf numFmtId="0" fontId="10" fillId="7" borderId="13" xfId="0" applyFont="1" applyFill="1" applyBorder="1" applyAlignment="1" applyProtection="1">
      <alignment horizontal="center"/>
    </xf>
    <xf numFmtId="22" fontId="1" fillId="24" borderId="24" xfId="0" applyNumberFormat="1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vertical="center"/>
    </xf>
    <xf numFmtId="0" fontId="2" fillId="7" borderId="39" xfId="0" applyFont="1" applyFill="1" applyBorder="1" applyAlignment="1" applyProtection="1">
      <alignment vertical="center"/>
    </xf>
    <xf numFmtId="0" fontId="1" fillId="24" borderId="19" xfId="0" applyFont="1" applyFill="1" applyBorder="1" applyAlignment="1" applyProtection="1">
      <alignment horizontal="left" vertical="center"/>
    </xf>
    <xf numFmtId="0" fontId="1" fillId="24" borderId="32" xfId="0" applyFont="1" applyFill="1" applyBorder="1" applyAlignment="1" applyProtection="1">
      <alignment horizontal="left" vertical="center"/>
    </xf>
    <xf numFmtId="0" fontId="1" fillId="24" borderId="14" xfId="0" applyFont="1" applyFill="1" applyBorder="1" applyAlignment="1" applyProtection="1">
      <alignment vertical="center"/>
    </xf>
    <xf numFmtId="0" fontId="1" fillId="24" borderId="29" xfId="0" applyFont="1" applyFill="1" applyBorder="1" applyAlignment="1" applyProtection="1">
      <alignment vertical="center"/>
    </xf>
    <xf numFmtId="0" fontId="2" fillId="7" borderId="23" xfId="0" applyFont="1" applyFill="1" applyBorder="1" applyAlignment="1" applyProtection="1">
      <alignment horizontal="center"/>
      <protection hidden="1"/>
    </xf>
    <xf numFmtId="0" fontId="2" fillId="7" borderId="24" xfId="0" applyFont="1" applyFill="1" applyBorder="1" applyAlignment="1" applyProtection="1">
      <alignment horizontal="center"/>
      <protection hidden="1"/>
    </xf>
    <xf numFmtId="0" fontId="2" fillId="7" borderId="33" xfId="0" applyFont="1" applyFill="1" applyBorder="1" applyAlignment="1" applyProtection="1">
      <alignment horizontal="center"/>
      <protection hidden="1"/>
    </xf>
    <xf numFmtId="0" fontId="2" fillId="24" borderId="18" xfId="0" applyFont="1" applyFill="1" applyBorder="1" applyProtection="1"/>
    <xf numFmtId="0" fontId="2" fillId="24" borderId="39" xfId="0" applyFont="1" applyFill="1" applyBorder="1" applyProtection="1"/>
    <xf numFmtId="0" fontId="10" fillId="24" borderId="23" xfId="0" applyFont="1" applyFill="1" applyBorder="1" applyAlignment="1" applyProtection="1"/>
    <xf numFmtId="0" fontId="10" fillId="24" borderId="24" xfId="0" applyFont="1" applyFill="1" applyBorder="1" applyAlignment="1" applyProtection="1"/>
    <xf numFmtId="0" fontId="10" fillId="24" borderId="18" xfId="0" applyFont="1" applyFill="1" applyBorder="1" applyAlignment="1" applyProtection="1"/>
    <xf numFmtId="0" fontId="10" fillId="24" borderId="19" xfId="0" applyFont="1" applyFill="1" applyBorder="1" applyAlignment="1" applyProtection="1"/>
    <xf numFmtId="0" fontId="10" fillId="24" borderId="13" xfId="0" applyFont="1" applyFill="1" applyBorder="1" applyAlignment="1" applyProtection="1"/>
    <xf numFmtId="0" fontId="10" fillId="24" borderId="14" xfId="0" applyFont="1" applyFill="1" applyBorder="1" applyAlignment="1" applyProtection="1"/>
    <xf numFmtId="0" fontId="23" fillId="8" borderId="2" xfId="0" applyFont="1" applyFill="1" applyBorder="1" applyAlignment="1" applyProtection="1">
      <alignment horizontal="center"/>
    </xf>
    <xf numFmtId="0" fontId="23" fillId="8" borderId="3" xfId="0" applyFont="1" applyFill="1" applyBorder="1" applyAlignment="1" applyProtection="1">
      <alignment horizontal="center"/>
    </xf>
    <xf numFmtId="0" fontId="23" fillId="8" borderId="10" xfId="0" applyFont="1" applyFill="1" applyBorder="1" applyAlignment="1" applyProtection="1">
      <alignment horizontal="center"/>
      <protection hidden="1"/>
    </xf>
    <xf numFmtId="0" fontId="23" fillId="8" borderId="11" xfId="0" applyFont="1" applyFill="1" applyBorder="1" applyAlignment="1" applyProtection="1">
      <alignment horizontal="center"/>
      <protection hidden="1"/>
    </xf>
    <xf numFmtId="0" fontId="23" fillId="8" borderId="12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textRotation="90" shrinkToFit="1"/>
    </xf>
    <xf numFmtId="0" fontId="1" fillId="2" borderId="55" xfId="0" applyFont="1" applyFill="1" applyBorder="1" applyAlignment="1" applyProtection="1">
      <alignment horizontal="center" textRotation="90" shrinkToFit="1"/>
    </xf>
    <xf numFmtId="0" fontId="1" fillId="2" borderId="48" xfId="0" applyFont="1" applyFill="1" applyBorder="1" applyAlignment="1" applyProtection="1">
      <alignment horizontal="center" textRotation="90" shrinkToFit="1"/>
    </xf>
    <xf numFmtId="0" fontId="1" fillId="2" borderId="57" xfId="0" applyFont="1" applyFill="1" applyBorder="1" applyAlignment="1" applyProtection="1">
      <alignment horizontal="center" textRotation="90"/>
    </xf>
    <xf numFmtId="0" fontId="1" fillId="2" borderId="55" xfId="0" applyFont="1" applyFill="1" applyBorder="1" applyAlignment="1" applyProtection="1">
      <alignment horizontal="center" textRotation="90"/>
    </xf>
    <xf numFmtId="0" fontId="1" fillId="2" borderId="48" xfId="0" applyFont="1" applyFill="1" applyBorder="1" applyAlignment="1" applyProtection="1">
      <alignment horizontal="center" textRotation="90"/>
    </xf>
    <xf numFmtId="0" fontId="12" fillId="4" borderId="8" xfId="0" applyFont="1" applyFill="1" applyBorder="1" applyAlignment="1" applyProtection="1">
      <alignment horizontal="center"/>
      <protection hidden="1"/>
    </xf>
    <xf numFmtId="0" fontId="17" fillId="24" borderId="59" xfId="0" applyFont="1" applyFill="1" applyBorder="1" applyAlignment="1" applyProtection="1">
      <alignment horizontal="left" wrapText="1"/>
    </xf>
    <xf numFmtId="0" fontId="17" fillId="24" borderId="56" xfId="0" applyFont="1" applyFill="1" applyBorder="1" applyAlignment="1" applyProtection="1">
      <alignment horizontal="left" wrapText="1"/>
    </xf>
    <xf numFmtId="0" fontId="17" fillId="24" borderId="62" xfId="0" applyFont="1" applyFill="1" applyBorder="1" applyAlignment="1" applyProtection="1">
      <alignment horizontal="left" wrapText="1"/>
    </xf>
    <xf numFmtId="0" fontId="17" fillId="24" borderId="34" xfId="0" applyFont="1" applyFill="1" applyBorder="1" applyAlignment="1" applyProtection="1">
      <alignment horizontal="left" wrapText="1"/>
    </xf>
    <xf numFmtId="0" fontId="17" fillId="24" borderId="28" xfId="0" applyFont="1" applyFill="1" applyBorder="1" applyAlignment="1" applyProtection="1">
      <alignment horizontal="left" wrapText="1"/>
    </xf>
    <xf numFmtId="0" fontId="17" fillId="24" borderId="36" xfId="0" applyFont="1" applyFill="1" applyBorder="1" applyAlignment="1" applyProtection="1">
      <alignment horizontal="left" wrapText="1"/>
    </xf>
    <xf numFmtId="0" fontId="2" fillId="24" borderId="58" xfId="0" applyFont="1" applyFill="1" applyBorder="1" applyAlignment="1" applyProtection="1">
      <alignment horizontal="left" vertical="center"/>
    </xf>
    <xf numFmtId="0" fontId="2" fillId="24" borderId="63" xfId="0" applyFont="1" applyFill="1" applyBorder="1" applyAlignment="1" applyProtection="1">
      <alignment horizontal="left" vertical="center"/>
    </xf>
    <xf numFmtId="0" fontId="2" fillId="24" borderId="35" xfId="0" applyFont="1" applyFill="1" applyBorder="1" applyAlignment="1" applyProtection="1">
      <alignment horizontal="left" vertical="center"/>
    </xf>
    <xf numFmtId="0" fontId="2" fillId="24" borderId="40" xfId="0" applyFont="1" applyFill="1" applyBorder="1" applyAlignment="1" applyProtection="1">
      <alignment horizontal="left" vertical="center"/>
    </xf>
    <xf numFmtId="0" fontId="0" fillId="2" borderId="21" xfId="0" applyFont="1" applyFill="1" applyBorder="1" applyAlignment="1" applyProtection="1">
      <alignment horizontal="left" vertical="center" shrinkToFit="1"/>
      <protection hidden="1"/>
    </xf>
    <xf numFmtId="0" fontId="0" fillId="2" borderId="21" xfId="0" applyFont="1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 applyProtection="1">
      <alignment horizontal="left" vertical="center"/>
      <protection hidden="1"/>
    </xf>
    <xf numFmtId="0" fontId="0" fillId="2" borderId="21" xfId="0" applyFont="1" applyFill="1" applyBorder="1" applyAlignment="1" applyProtection="1">
      <alignment horizontal="left" vertical="center"/>
      <protection hidden="1"/>
    </xf>
    <xf numFmtId="0" fontId="10" fillId="2" borderId="73" xfId="0" applyFont="1" applyFill="1" applyBorder="1" applyAlignment="1" applyProtection="1">
      <alignment horizontal="center" vertical="center"/>
      <protection hidden="1"/>
    </xf>
    <xf numFmtId="0" fontId="10" fillId="2" borderId="54" xfId="0" applyFont="1" applyFill="1" applyBorder="1" applyAlignment="1" applyProtection="1">
      <alignment horizontal="center" vertical="center"/>
      <protection hidden="1"/>
    </xf>
    <xf numFmtId="0" fontId="10" fillId="2" borderId="74" xfId="0" applyFont="1" applyFill="1" applyBorder="1" applyAlignment="1" applyProtection="1">
      <alignment horizontal="center" vertical="center"/>
      <protection hidden="1"/>
    </xf>
    <xf numFmtId="0" fontId="0" fillId="2" borderId="37" xfId="0" applyFont="1" applyFill="1" applyBorder="1" applyAlignment="1" applyProtection="1">
      <alignment horizontal="center" vertical="top" wrapText="1"/>
      <protection hidden="1"/>
    </xf>
    <xf numFmtId="0" fontId="0" fillId="2" borderId="21" xfId="0" applyFont="1" applyFill="1" applyBorder="1" applyAlignment="1" applyProtection="1">
      <alignment horizontal="center" vertical="top" wrapText="1"/>
      <protection hidden="1"/>
    </xf>
    <xf numFmtId="0" fontId="10" fillId="2" borderId="73" xfId="0" applyFont="1" applyFill="1" applyBorder="1" applyAlignment="1" applyProtection="1">
      <alignment horizontal="center" vertical="top" wrapText="1"/>
      <protection hidden="1"/>
    </xf>
    <xf numFmtId="0" fontId="10" fillId="2" borderId="54" xfId="0" applyFont="1" applyFill="1" applyBorder="1" applyAlignment="1" applyProtection="1">
      <alignment horizontal="center" vertical="top" wrapText="1"/>
      <protection hidden="1"/>
    </xf>
    <xf numFmtId="0" fontId="10" fillId="2" borderId="74" xfId="0" applyFont="1" applyFill="1" applyBorder="1" applyAlignment="1" applyProtection="1">
      <alignment horizontal="center" vertical="top" wrapText="1"/>
      <protection hidden="1"/>
    </xf>
    <xf numFmtId="0" fontId="0" fillId="22" borderId="8" xfId="0" applyFont="1" applyFill="1" applyBorder="1" applyAlignment="1">
      <alignment horizontal="center"/>
    </xf>
    <xf numFmtId="0" fontId="7" fillId="0" borderId="21" xfId="0" applyFont="1" applyFill="1" applyBorder="1" applyAlignment="1" applyProtection="1">
      <alignment horizontal="center" vertical="center" shrinkToFit="1"/>
      <protection hidden="1"/>
    </xf>
    <xf numFmtId="0" fontId="10" fillId="2" borderId="46" xfId="0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0" fillId="2" borderId="43" xfId="0" applyFont="1" applyFill="1" applyBorder="1" applyAlignment="1" applyProtection="1">
      <alignment horizontal="center" vertical="center"/>
      <protection hidden="1"/>
    </xf>
    <xf numFmtId="0" fontId="0" fillId="2" borderId="30" xfId="0" applyFont="1" applyFill="1" applyBorder="1" applyAlignment="1" applyProtection="1">
      <alignment horizontal="left" vertical="center" shrinkToFit="1"/>
      <protection hidden="1"/>
    </xf>
    <xf numFmtId="0" fontId="0" fillId="2" borderId="19" xfId="0" applyFont="1" applyFill="1" applyBorder="1" applyAlignment="1" applyProtection="1">
      <alignment horizontal="left" vertical="center" shrinkToFit="1"/>
      <protection hidden="1"/>
    </xf>
    <xf numFmtId="0" fontId="0" fillId="2" borderId="39" xfId="0" applyFont="1" applyFill="1" applyBorder="1" applyAlignment="1" applyProtection="1">
      <alignment horizontal="left" vertical="center" shrinkToFit="1"/>
      <protection hidden="1"/>
    </xf>
    <xf numFmtId="0" fontId="0" fillId="2" borderId="21" xfId="0" applyFill="1" applyBorder="1" applyAlignment="1" applyProtection="1">
      <alignment horizontal="left"/>
      <protection hidden="1"/>
    </xf>
    <xf numFmtId="0" fontId="0" fillId="2" borderId="21" xfId="0" applyFont="1" applyFill="1" applyBorder="1" applyAlignment="1">
      <alignment horizontal="left"/>
    </xf>
    <xf numFmtId="0" fontId="0" fillId="22" borderId="8" xfId="0" applyFont="1" applyFill="1" applyBorder="1" applyAlignment="1" applyProtection="1">
      <alignment horizontal="center" vertical="center"/>
      <protection hidden="1"/>
    </xf>
    <xf numFmtId="0" fontId="0" fillId="2" borderId="30" xfId="0" applyFont="1" applyFill="1" applyBorder="1" applyAlignment="1" applyProtection="1">
      <alignment horizontal="left" vertical="center"/>
      <protection hidden="1"/>
    </xf>
    <xf numFmtId="0" fontId="0" fillId="2" borderId="19" xfId="0" applyFont="1" applyFill="1" applyBorder="1" applyAlignment="1" applyProtection="1">
      <alignment horizontal="left" vertical="center"/>
      <protection hidden="1"/>
    </xf>
    <xf numFmtId="0" fontId="0" fillId="2" borderId="39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left" vertical="center"/>
      <protection hidden="1"/>
    </xf>
    <xf numFmtId="0" fontId="0" fillId="2" borderId="37" xfId="0" applyFont="1" applyFill="1" applyBorder="1" applyAlignment="1">
      <alignment horizontal="left"/>
    </xf>
    <xf numFmtId="0" fontId="0" fillId="2" borderId="37" xfId="0" applyFont="1" applyFill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left" vertical="center"/>
      <protection hidden="1"/>
    </xf>
    <xf numFmtId="0" fontId="0" fillId="2" borderId="11" xfId="0" applyFont="1" applyFill="1" applyBorder="1" applyAlignment="1" applyProtection="1">
      <alignment horizontal="left" vertical="center"/>
      <protection hidden="1"/>
    </xf>
    <xf numFmtId="0" fontId="0" fillId="2" borderId="12" xfId="0" applyFont="1" applyFill="1" applyBorder="1" applyAlignment="1" applyProtection="1">
      <alignment horizontal="left" vertical="center"/>
      <protection hidden="1"/>
    </xf>
    <xf numFmtId="0" fontId="16" fillId="2" borderId="3" xfId="0" applyFont="1" applyFill="1" applyBorder="1" applyAlignment="1" applyProtection="1">
      <alignment horizontal="center" vertical="center"/>
      <protection hidden="1"/>
    </xf>
    <xf numFmtId="0" fontId="16" fillId="2" borderId="8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>
      <alignment horizontal="center"/>
    </xf>
    <xf numFmtId="0" fontId="5" fillId="2" borderId="44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22" fillId="2" borderId="30" xfId="0" applyFont="1" applyFill="1" applyBorder="1" applyAlignment="1" applyProtection="1">
      <alignment horizontal="left" vertical="center" shrinkToFit="1"/>
      <protection hidden="1"/>
    </xf>
    <xf numFmtId="0" fontId="22" fillId="2" borderId="39" xfId="0" applyFont="1" applyFill="1" applyBorder="1" applyAlignment="1" applyProtection="1">
      <alignment horizontal="left" vertical="center" shrinkToFit="1"/>
      <protection hidden="1"/>
    </xf>
    <xf numFmtId="0" fontId="0" fillId="2" borderId="21" xfId="0" applyFont="1" applyFill="1" applyBorder="1" applyAlignment="1" applyProtection="1">
      <alignment vertical="center"/>
      <protection hidden="1"/>
    </xf>
    <xf numFmtId="0" fontId="10" fillId="2" borderId="19" xfId="0" applyFont="1" applyFill="1" applyBorder="1" applyAlignment="1" applyProtection="1">
      <alignment horizontal="left" vertical="center"/>
      <protection hidden="1"/>
    </xf>
    <xf numFmtId="0" fontId="10" fillId="2" borderId="39" xfId="0" applyFont="1" applyFill="1" applyBorder="1" applyAlignment="1" applyProtection="1">
      <alignment horizontal="left" vertical="center"/>
      <protection hidden="1"/>
    </xf>
    <xf numFmtId="0" fontId="10" fillId="2" borderId="28" xfId="0" applyFont="1" applyFill="1" applyBorder="1" applyAlignment="1" applyProtection="1">
      <alignment horizontal="left" vertical="center"/>
      <protection hidden="1"/>
    </xf>
    <xf numFmtId="0" fontId="10" fillId="2" borderId="40" xfId="0" applyFont="1" applyFill="1" applyBorder="1" applyAlignment="1" applyProtection="1">
      <alignment horizontal="left" vertical="center"/>
      <protection hidden="1"/>
    </xf>
    <xf numFmtId="0" fontId="0" fillId="2" borderId="37" xfId="0" applyFont="1" applyFill="1" applyBorder="1" applyAlignment="1" applyProtection="1">
      <alignment horizontal="left" vertical="center" shrinkToFit="1"/>
      <protection hidden="1"/>
    </xf>
    <xf numFmtId="0" fontId="0" fillId="2" borderId="37" xfId="0" applyFont="1" applyFill="1" applyBorder="1" applyAlignment="1" applyProtection="1">
      <alignment vertical="center"/>
      <protection hidden="1"/>
    </xf>
    <xf numFmtId="0" fontId="22" fillId="2" borderId="30" xfId="0" applyFont="1" applyFill="1" applyBorder="1" applyAlignment="1" applyProtection="1">
      <alignment horizontal="left" vertical="center"/>
      <protection hidden="1"/>
    </xf>
    <xf numFmtId="0" fontId="22" fillId="2" borderId="39" xfId="0" applyFont="1" applyFill="1" applyBorder="1" applyAlignment="1" applyProtection="1">
      <alignment horizontal="left" vertical="center"/>
      <protection hidden="1"/>
    </xf>
    <xf numFmtId="0" fontId="10" fillId="2" borderId="19" xfId="0" applyFont="1" applyFill="1" applyBorder="1" applyAlignment="1" applyProtection="1">
      <alignment horizontal="center" vertical="center" shrinkToFit="1"/>
      <protection hidden="1"/>
    </xf>
    <xf numFmtId="0" fontId="10" fillId="2" borderId="39" xfId="0" applyFont="1" applyFill="1" applyBorder="1" applyAlignment="1" applyProtection="1">
      <alignment horizontal="center" vertical="center" shrinkToFit="1"/>
      <protection hidden="1"/>
    </xf>
    <xf numFmtId="0" fontId="10" fillId="2" borderId="21" xfId="0" applyFont="1" applyFill="1" applyBorder="1" applyAlignment="1" applyProtection="1">
      <alignment horizontal="center" vertical="center" shrinkToFit="1"/>
      <protection hidden="1"/>
    </xf>
    <xf numFmtId="0" fontId="10" fillId="2" borderId="30" xfId="0" applyFont="1" applyFill="1" applyBorder="1" applyAlignment="1" applyProtection="1">
      <alignment horizontal="center" vertical="center" shrinkToFit="1"/>
      <protection hidden="1"/>
    </xf>
    <xf numFmtId="0" fontId="10" fillId="2" borderId="20" xfId="0" applyFont="1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38" xfId="0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center" vertical="center"/>
      <protection hidden="1"/>
    </xf>
    <xf numFmtId="0" fontId="10" fillId="2" borderId="33" xfId="0" applyFont="1" applyFill="1" applyBorder="1" applyAlignment="1" applyProtection="1">
      <alignment horizontal="center" vertical="center"/>
      <protection hidden="1"/>
    </xf>
    <xf numFmtId="0" fontId="22" fillId="2" borderId="34" xfId="0" applyFont="1" applyFill="1" applyBorder="1" applyAlignment="1" applyProtection="1">
      <alignment horizontal="left" vertical="center"/>
      <protection hidden="1"/>
    </xf>
    <xf numFmtId="0" fontId="22" fillId="2" borderId="40" xfId="0" applyFont="1" applyFill="1" applyBorder="1" applyAlignment="1" applyProtection="1">
      <alignment horizontal="left" vertical="center"/>
      <protection hidden="1"/>
    </xf>
    <xf numFmtId="0" fontId="0" fillId="2" borderId="20" xfId="0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10" fillId="2" borderId="37" xfId="0" applyFont="1" applyFill="1" applyBorder="1" applyAlignment="1" applyProtection="1">
      <alignment horizontal="left"/>
      <protection hidden="1"/>
    </xf>
    <xf numFmtId="0" fontId="0" fillId="2" borderId="60" xfId="0" applyFont="1" applyFill="1" applyBorder="1" applyAlignment="1">
      <alignment horizontal="left"/>
    </xf>
    <xf numFmtId="0" fontId="0" fillId="2" borderId="61" xfId="0" applyFont="1" applyFill="1" applyBorder="1" applyAlignment="1">
      <alignment horizontal="left"/>
    </xf>
    <xf numFmtId="0" fontId="0" fillId="2" borderId="53" xfId="0" applyFont="1" applyFill="1" applyBorder="1" applyAlignment="1">
      <alignment horizontal="left"/>
    </xf>
    <xf numFmtId="0" fontId="0" fillId="2" borderId="68" xfId="0" applyFont="1" applyFill="1" applyBorder="1" applyAlignment="1">
      <alignment horizontal="left"/>
    </xf>
    <xf numFmtId="0" fontId="0" fillId="2" borderId="52" xfId="0" applyFont="1" applyFill="1" applyBorder="1" applyAlignment="1">
      <alignment horizontal="left"/>
    </xf>
    <xf numFmtId="0" fontId="0" fillId="2" borderId="69" xfId="0" applyFont="1" applyFill="1" applyBorder="1" applyAlignment="1">
      <alignment horizontal="left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37" xfId="0" applyFont="1" applyFill="1" applyBorder="1" applyAlignment="1" applyProtection="1">
      <alignment horizontal="left" vertical="center"/>
      <protection hidden="1"/>
    </xf>
    <xf numFmtId="0" fontId="10" fillId="2" borderId="73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7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0" fillId="2" borderId="34" xfId="0" applyFont="1" applyFill="1" applyBorder="1" applyAlignment="1" applyProtection="1">
      <alignment horizontal="left" vertical="center"/>
      <protection hidden="1"/>
    </xf>
    <xf numFmtId="0" fontId="0" fillId="2" borderId="28" xfId="0" applyFont="1" applyFill="1" applyBorder="1" applyAlignment="1" applyProtection="1">
      <alignment horizontal="left" vertical="center"/>
      <protection hidden="1"/>
    </xf>
    <xf numFmtId="0" fontId="0" fillId="2" borderId="40" xfId="0" applyFont="1" applyFill="1" applyBorder="1" applyAlignment="1" applyProtection="1">
      <alignment horizontal="left" vertical="center"/>
      <protection hidden="1"/>
    </xf>
    <xf numFmtId="0" fontId="0" fillId="2" borderId="43" xfId="0" applyFont="1" applyFill="1" applyBorder="1" applyAlignment="1" applyProtection="1">
      <alignment horizontal="left" vertical="center" shrinkToFit="1"/>
      <protection hidden="1"/>
    </xf>
    <xf numFmtId="0" fontId="0" fillId="2" borderId="46" xfId="0" applyFont="1" applyFill="1" applyBorder="1" applyAlignment="1" applyProtection="1">
      <alignment horizontal="left" vertical="center" shrinkToFit="1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0" fontId="1" fillId="0" borderId="38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1" fillId="0" borderId="29" xfId="0" applyFont="1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1" fillId="0" borderId="47" xfId="0" applyFont="1" applyFill="1" applyBorder="1" applyAlignment="1" applyProtection="1">
      <alignment vertical="center"/>
      <protection hidden="1"/>
    </xf>
    <xf numFmtId="0" fontId="10" fillId="22" borderId="0" xfId="0" applyFont="1" applyFill="1" applyAlignment="1">
      <alignment horizontal="center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left"/>
      <protection hidden="1"/>
    </xf>
    <xf numFmtId="0" fontId="0" fillId="2" borderId="22" xfId="0" applyFill="1" applyBorder="1" applyAlignment="1" applyProtection="1">
      <alignment horizontal="left"/>
      <protection hidden="1"/>
    </xf>
    <xf numFmtId="0" fontId="10" fillId="2" borderId="66" xfId="0" applyFont="1" applyFill="1" applyBorder="1" applyAlignment="1">
      <alignment horizontal="center"/>
    </xf>
    <xf numFmtId="0" fontId="10" fillId="2" borderId="67" xfId="0" applyFont="1" applyFill="1" applyBorder="1" applyAlignment="1">
      <alignment horizontal="center"/>
    </xf>
    <xf numFmtId="0" fontId="0" fillId="2" borderId="3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2" borderId="6" xfId="0" applyFont="1" applyFill="1" applyBorder="1" applyAlignment="1" applyProtection="1">
      <alignment horizontal="left" vertical="center"/>
      <protection hidden="1"/>
    </xf>
    <xf numFmtId="0" fontId="10" fillId="2" borderId="8" xfId="0" applyFont="1" applyFill="1" applyBorder="1" applyAlignment="1" applyProtection="1">
      <alignment horizontal="left" vertical="center"/>
      <protection hidden="1"/>
    </xf>
    <xf numFmtId="0" fontId="10" fillId="2" borderId="9" xfId="0" applyFont="1" applyFill="1" applyBorder="1" applyAlignment="1" applyProtection="1">
      <alignment horizontal="left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0" fillId="2" borderId="21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left"/>
      <protection hidden="1"/>
    </xf>
    <xf numFmtId="0" fontId="0" fillId="2" borderId="26" xfId="0" applyFill="1" applyBorder="1" applyAlignment="1" applyProtection="1">
      <alignment horizontal="left"/>
      <protection hidden="1"/>
    </xf>
    <xf numFmtId="0" fontId="0" fillId="2" borderId="27" xfId="0" applyFill="1" applyBorder="1" applyAlignment="1" applyProtection="1">
      <alignment horizontal="left"/>
      <protection hidden="1"/>
    </xf>
    <xf numFmtId="0" fontId="0" fillId="2" borderId="5" xfId="0" applyFont="1" applyFill="1" applyBorder="1" applyAlignment="1" applyProtection="1">
      <alignment horizontal="left" vertical="top" wrapText="1"/>
      <protection hidden="1"/>
    </xf>
    <xf numFmtId="0" fontId="0" fillId="2" borderId="0" xfId="0" applyFont="1" applyFill="1" applyBorder="1" applyAlignment="1" applyProtection="1">
      <alignment horizontal="left" vertical="top" wrapText="1"/>
      <protection hidden="1"/>
    </xf>
    <xf numFmtId="0" fontId="0" fillId="2" borderId="6" xfId="0" applyFont="1" applyFill="1" applyBorder="1" applyAlignment="1" applyProtection="1">
      <alignment horizontal="left" vertical="top" wrapText="1"/>
      <protection hidden="1"/>
    </xf>
    <xf numFmtId="0" fontId="0" fillId="2" borderId="44" xfId="0" applyFill="1" applyBorder="1" applyAlignment="1" applyProtection="1">
      <alignment horizontal="left"/>
      <protection hidden="1"/>
    </xf>
    <xf numFmtId="0" fontId="0" fillId="2" borderId="37" xfId="0" applyFill="1" applyBorder="1" applyAlignment="1" applyProtection="1">
      <alignment horizontal="left"/>
      <protection hidden="1"/>
    </xf>
    <xf numFmtId="0" fontId="0" fillId="2" borderId="45" xfId="0" applyFill="1" applyBorder="1" applyAlignment="1" applyProtection="1">
      <alignment horizontal="left"/>
      <protection hidden="1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left"/>
    </xf>
    <xf numFmtId="0" fontId="0" fillId="2" borderId="27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left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 applyProtection="1">
      <alignment horizontal="left" vertical="top" wrapText="1"/>
      <protection hidden="1"/>
    </xf>
    <xf numFmtId="0" fontId="0" fillId="2" borderId="8" xfId="0" applyFont="1" applyFill="1" applyBorder="1" applyAlignment="1" applyProtection="1">
      <alignment horizontal="left" vertical="top" wrapText="1"/>
      <protection hidden="1"/>
    </xf>
    <xf numFmtId="0" fontId="0" fillId="2" borderId="9" xfId="0" applyFont="1" applyFill="1" applyBorder="1" applyAlignment="1" applyProtection="1">
      <alignment horizontal="left" vertical="top" wrapText="1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16" fillId="2" borderId="7" xfId="0" applyFont="1" applyFill="1" applyBorder="1" applyAlignment="1" applyProtection="1">
      <alignment horizontal="center" vertical="center"/>
      <protection hidden="1"/>
    </xf>
    <xf numFmtId="0" fontId="16" fillId="2" borderId="9" xfId="0" applyFont="1" applyFill="1" applyBorder="1" applyAlignment="1" applyProtection="1">
      <alignment horizontal="center" vertical="center"/>
      <protection hidden="1"/>
    </xf>
    <xf numFmtId="0" fontId="0" fillId="2" borderId="20" xfId="0" applyFont="1" applyFill="1" applyBorder="1" applyAlignment="1" applyProtection="1">
      <alignment horizontal="left" vertical="center"/>
      <protection hidden="1"/>
    </xf>
    <xf numFmtId="0" fontId="0" fillId="2" borderId="22" xfId="0" applyFont="1" applyFill="1" applyBorder="1" applyAlignment="1" applyProtection="1">
      <alignment horizontal="left" vertical="center"/>
      <protection hidden="1"/>
    </xf>
    <xf numFmtId="0" fontId="0" fillId="2" borderId="15" xfId="0" applyFont="1" applyFill="1" applyBorder="1" applyAlignment="1" applyProtection="1">
      <alignment horizontal="left" vertical="center"/>
      <protection hidden="1"/>
    </xf>
    <xf numFmtId="0" fontId="0" fillId="2" borderId="16" xfId="0" applyFont="1" applyFill="1" applyBorder="1" applyAlignment="1" applyProtection="1">
      <alignment horizontal="left" vertical="center"/>
      <protection hidden="1"/>
    </xf>
    <xf numFmtId="0" fontId="0" fillId="2" borderId="17" xfId="0" applyFont="1" applyFill="1" applyBorder="1" applyAlignment="1" applyProtection="1">
      <alignment horizontal="left" vertical="center"/>
      <protection hidden="1"/>
    </xf>
    <xf numFmtId="0" fontId="0" fillId="2" borderId="25" xfId="0" applyFont="1" applyFill="1" applyBorder="1" applyAlignment="1" applyProtection="1">
      <alignment horizontal="left" vertical="center"/>
      <protection hidden="1"/>
    </xf>
    <xf numFmtId="0" fontId="0" fillId="2" borderId="26" xfId="0" applyFont="1" applyFill="1" applyBorder="1" applyAlignment="1" applyProtection="1">
      <alignment horizontal="left" vertical="center"/>
      <protection hidden="1"/>
    </xf>
    <xf numFmtId="0" fontId="0" fillId="2" borderId="27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hidden="1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0" fillId="2" borderId="22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10" fillId="2" borderId="20" xfId="0" applyFont="1" applyFill="1" applyBorder="1" applyAlignment="1" applyProtection="1">
      <alignment horizontal="left" vertical="center"/>
      <protection hidden="1"/>
    </xf>
    <xf numFmtId="0" fontId="0" fillId="2" borderId="7" xfId="0" applyFont="1" applyFill="1" applyBorder="1" applyAlignment="1" applyProtection="1">
      <alignment horizontal="left" vertical="center"/>
      <protection hidden="1"/>
    </xf>
    <xf numFmtId="0" fontId="0" fillId="2" borderId="8" xfId="0" applyFont="1" applyFill="1" applyBorder="1" applyAlignment="1" applyProtection="1">
      <alignment horizontal="left" vertical="center"/>
      <protection hidden="1"/>
    </xf>
    <xf numFmtId="0" fontId="10" fillId="2" borderId="22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9" xfId="0" applyFont="1" applyFill="1" applyBorder="1" applyAlignment="1" applyProtection="1">
      <alignment horizontal="left" vertical="center"/>
      <protection hidden="1"/>
    </xf>
    <xf numFmtId="0" fontId="0" fillId="2" borderId="7" xfId="0" applyFont="1" applyFill="1" applyBorder="1" applyAlignment="1" applyProtection="1">
      <alignment vertical="center"/>
      <protection hidden="1"/>
    </xf>
    <xf numFmtId="0" fontId="0" fillId="2" borderId="8" xfId="0" applyFont="1" applyFill="1" applyBorder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horizontal="left" vertical="center"/>
      <protection hidden="1"/>
    </xf>
    <xf numFmtId="0" fontId="0" fillId="2" borderId="5" xfId="0" applyFont="1" applyFill="1" applyBorder="1" applyAlignment="1" applyProtection="1">
      <alignment horizontal="left"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0" fillId="2" borderId="6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0" fillId="10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</cellXfs>
  <cellStyles count="4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/>
    <cellStyle name="Normal" xfId="0" builtinId="0"/>
    <cellStyle name="Normal 13" xfId="426"/>
  </cellStyles>
  <dxfs count="388">
    <dxf>
      <font>
        <strike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0"/>
        </patternFill>
      </fill>
      <border>
        <right/>
        <bottom/>
        <vertical/>
        <horizontal/>
      </border>
    </dxf>
    <dxf>
      <fill>
        <patternFill>
          <bgColor theme="0"/>
        </patternFill>
      </fill>
      <border>
        <lef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0"/>
        </patternFill>
      </fill>
      <border>
        <right/>
        <bottom/>
        <vertical/>
        <horizontal/>
      </border>
    </dxf>
    <dxf>
      <fill>
        <patternFill>
          <bgColor theme="0"/>
        </patternFill>
      </fill>
      <border>
        <lef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/>
        <right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auto="1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  <dxf>
      <font>
        <color rgb="FFFF0000"/>
      </font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1" tint="0.34998626667073579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1" tint="0.34998626667073579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/>
        </patternFill>
      </fill>
      <border>
        <left/>
        <right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rgb="FFFF0000"/>
      </font>
      <fill>
        <patternFill>
          <bgColor theme="0"/>
        </patternFill>
      </fill>
      <border>
        <left/>
        <right/>
        <bottom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5F5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-VtM%20Sheet_v.0.29%20-%20M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Instructions-FAQ"/>
      <sheetName val="Input_Sheet"/>
      <sheetName val="Disciplines"/>
      <sheetName val="Experience_Log"/>
      <sheetName val="XPLogSupport"/>
      <sheetName val="Notes"/>
      <sheetName val="Print"/>
      <sheetName val="CopyPaste"/>
      <sheetName val="StatusSupport"/>
      <sheetName val="Print - 2 page"/>
      <sheetName val="CopyPasteSupport"/>
      <sheetName val="Merits_Flaws"/>
      <sheetName val="Lookup"/>
      <sheetName val="Clans"/>
      <sheetName val="Techniques"/>
      <sheetName val="Equipment"/>
      <sheetName val="Rituals"/>
    </sheetNames>
    <sheetDataSet>
      <sheetData sheetId="0" refreshError="1"/>
      <sheetData sheetId="1" refreshError="1"/>
      <sheetData sheetId="2">
        <row r="8">
          <cell r="AG8" t="str">
            <v>Ghoul</v>
          </cell>
        </row>
        <row r="23">
          <cell r="A23">
            <v>5</v>
          </cell>
        </row>
        <row r="24">
          <cell r="C24" t="str">
            <v>Academics</v>
          </cell>
          <cell r="J24">
            <v>0</v>
          </cell>
          <cell r="O24">
            <v>1</v>
          </cell>
          <cell r="P24">
            <v>0</v>
          </cell>
          <cell r="Y24" t="str">
            <v>Allies</v>
          </cell>
          <cell r="AD24">
            <v>0</v>
          </cell>
          <cell r="AI24">
            <v>1</v>
          </cell>
          <cell r="AJ24">
            <v>0</v>
          </cell>
        </row>
        <row r="25">
          <cell r="C25" t="str">
            <v>Animal Ken</v>
          </cell>
          <cell r="J25">
            <v>0</v>
          </cell>
          <cell r="O25">
            <v>1</v>
          </cell>
          <cell r="P25">
            <v>0</v>
          </cell>
          <cell r="Y25" t="str">
            <v>Alternate Identity</v>
          </cell>
          <cell r="AD25">
            <v>0</v>
          </cell>
          <cell r="AI25">
            <v>1</v>
          </cell>
          <cell r="AJ25">
            <v>0</v>
          </cell>
        </row>
        <row r="26">
          <cell r="C26" t="str">
            <v>Athletics</v>
          </cell>
          <cell r="J26">
            <v>0</v>
          </cell>
          <cell r="O26">
            <v>1</v>
          </cell>
          <cell r="P26">
            <v>0</v>
          </cell>
          <cell r="Y26" t="str">
            <v>Contacts</v>
          </cell>
          <cell r="AD26">
            <v>0</v>
          </cell>
          <cell r="AI26">
            <v>1</v>
          </cell>
          <cell r="AJ26">
            <v>0</v>
          </cell>
        </row>
        <row r="27">
          <cell r="C27" t="str">
            <v>Awareness</v>
          </cell>
          <cell r="J27">
            <v>0</v>
          </cell>
          <cell r="O27">
            <v>1</v>
          </cell>
          <cell r="P27">
            <v>0</v>
          </cell>
          <cell r="Y27" t="str">
            <v>Fame</v>
          </cell>
          <cell r="AD27">
            <v>0</v>
          </cell>
          <cell r="AI27">
            <v>1</v>
          </cell>
          <cell r="AJ27">
            <v>0</v>
          </cell>
        </row>
        <row r="28">
          <cell r="C28" t="str">
            <v>Brawl</v>
          </cell>
          <cell r="J28">
            <v>0</v>
          </cell>
          <cell r="O28">
            <v>1</v>
          </cell>
          <cell r="P28">
            <v>0</v>
          </cell>
          <cell r="Y28" t="str">
            <v>Generation</v>
          </cell>
          <cell r="AD28">
            <v>0</v>
          </cell>
          <cell r="AI28">
            <v>1</v>
          </cell>
          <cell r="AJ28">
            <v>0</v>
          </cell>
        </row>
        <row r="29">
          <cell r="C29" t="str">
            <v>Computers</v>
          </cell>
          <cell r="J29">
            <v>0</v>
          </cell>
          <cell r="O29">
            <v>1</v>
          </cell>
          <cell r="P29">
            <v>0</v>
          </cell>
          <cell r="Y29" t="str">
            <v>Haven</v>
          </cell>
          <cell r="AD29">
            <v>0</v>
          </cell>
          <cell r="AI29">
            <v>1</v>
          </cell>
          <cell r="AJ29">
            <v>0</v>
          </cell>
        </row>
        <row r="30">
          <cell r="C30" t="str">
            <v>Crafts</v>
          </cell>
          <cell r="J30">
            <v>0</v>
          </cell>
          <cell r="O30">
            <v>1</v>
          </cell>
          <cell r="P30">
            <v>0</v>
          </cell>
          <cell r="Y30" t="str">
            <v>Herd</v>
          </cell>
          <cell r="AD30">
            <v>0</v>
          </cell>
          <cell r="AI30">
            <v>1</v>
          </cell>
          <cell r="AJ30">
            <v>0</v>
          </cell>
        </row>
        <row r="31">
          <cell r="C31" t="str">
            <v>Dodge</v>
          </cell>
          <cell r="J31">
            <v>0</v>
          </cell>
          <cell r="O31">
            <v>1</v>
          </cell>
          <cell r="P31">
            <v>0</v>
          </cell>
          <cell r="Y31" t="str">
            <v>Influence: Elite</v>
          </cell>
          <cell r="AD31">
            <v>0</v>
          </cell>
          <cell r="AI31">
            <v>1</v>
          </cell>
          <cell r="AJ31">
            <v>0</v>
          </cell>
        </row>
        <row r="32">
          <cell r="C32" t="str">
            <v>Drive</v>
          </cell>
          <cell r="J32">
            <v>0</v>
          </cell>
          <cell r="O32">
            <v>1</v>
          </cell>
          <cell r="P32">
            <v>0</v>
          </cell>
          <cell r="Y32" t="str">
            <v>Influence: Underworld</v>
          </cell>
          <cell r="AD32">
            <v>0</v>
          </cell>
          <cell r="AI32">
            <v>1</v>
          </cell>
          <cell r="AJ32">
            <v>0</v>
          </cell>
        </row>
        <row r="33">
          <cell r="C33" t="str">
            <v>Empathy</v>
          </cell>
          <cell r="J33">
            <v>0</v>
          </cell>
          <cell r="O33">
            <v>1</v>
          </cell>
          <cell r="P33">
            <v>0</v>
          </cell>
          <cell r="Y33" t="str">
            <v>Resources</v>
          </cell>
          <cell r="AD33">
            <v>0</v>
          </cell>
          <cell r="AI33">
            <v>1</v>
          </cell>
          <cell r="AJ33">
            <v>0</v>
          </cell>
        </row>
        <row r="34">
          <cell r="C34" t="str">
            <v>Firearms</v>
          </cell>
          <cell r="J34">
            <v>0</v>
          </cell>
          <cell r="O34">
            <v>1</v>
          </cell>
          <cell r="P34">
            <v>0</v>
          </cell>
          <cell r="Y34" t="str">
            <v>Retainer</v>
          </cell>
          <cell r="AD34">
            <v>0</v>
          </cell>
          <cell r="AI34">
            <v>1</v>
          </cell>
          <cell r="AJ34">
            <v>0</v>
          </cell>
        </row>
        <row r="35">
          <cell r="C35" t="str">
            <v>Intimidation</v>
          </cell>
          <cell r="J35">
            <v>0</v>
          </cell>
          <cell r="O35">
            <v>1</v>
          </cell>
          <cell r="P35">
            <v>0</v>
          </cell>
          <cell r="AD35">
            <v>0</v>
          </cell>
          <cell r="AI35" t="str">
            <v/>
          </cell>
          <cell r="AJ35">
            <v>0</v>
          </cell>
        </row>
        <row r="36">
          <cell r="C36" t="str">
            <v>Investigation</v>
          </cell>
          <cell r="J36">
            <v>0</v>
          </cell>
          <cell r="O36">
            <v>1</v>
          </cell>
          <cell r="P36">
            <v>0</v>
          </cell>
          <cell r="AD36">
            <v>0</v>
          </cell>
          <cell r="AI36" t="str">
            <v/>
          </cell>
          <cell r="AJ36">
            <v>0</v>
          </cell>
        </row>
        <row r="37">
          <cell r="C37" t="str">
            <v>Leadership</v>
          </cell>
          <cell r="J37">
            <v>0</v>
          </cell>
          <cell r="O37">
            <v>1</v>
          </cell>
          <cell r="P37">
            <v>0</v>
          </cell>
          <cell r="AD37">
            <v>0</v>
          </cell>
          <cell r="AI37" t="str">
            <v/>
          </cell>
          <cell r="AJ37">
            <v>0</v>
          </cell>
        </row>
        <row r="38">
          <cell r="C38" t="str">
            <v>Linguistics</v>
          </cell>
          <cell r="J38">
            <v>0</v>
          </cell>
          <cell r="O38">
            <v>1</v>
          </cell>
          <cell r="P38">
            <v>0</v>
          </cell>
          <cell r="AD38">
            <v>0</v>
          </cell>
          <cell r="AI38" t="str">
            <v/>
          </cell>
          <cell r="AJ38">
            <v>0</v>
          </cell>
        </row>
        <row r="39">
          <cell r="C39" t="str">
            <v>Lore</v>
          </cell>
          <cell r="J39">
            <v>0</v>
          </cell>
          <cell r="O39">
            <v>1</v>
          </cell>
          <cell r="P39">
            <v>0</v>
          </cell>
          <cell r="AD39">
            <v>0</v>
          </cell>
          <cell r="AI39" t="str">
            <v/>
          </cell>
          <cell r="AJ39">
            <v>0</v>
          </cell>
        </row>
        <row r="40">
          <cell r="C40" t="str">
            <v>Medicine</v>
          </cell>
          <cell r="J40">
            <v>0</v>
          </cell>
          <cell r="O40">
            <v>1</v>
          </cell>
          <cell r="P40">
            <v>0</v>
          </cell>
        </row>
        <row r="41">
          <cell r="C41" t="str">
            <v>Melee</v>
          </cell>
          <cell r="J41">
            <v>0</v>
          </cell>
          <cell r="O41">
            <v>1</v>
          </cell>
          <cell r="P41">
            <v>0</v>
          </cell>
        </row>
        <row r="42">
          <cell r="C42" t="str">
            <v>Occult</v>
          </cell>
          <cell r="J42">
            <v>0</v>
          </cell>
          <cell r="O42">
            <v>1</v>
          </cell>
          <cell r="P42">
            <v>0</v>
          </cell>
        </row>
        <row r="43">
          <cell r="C43" t="str">
            <v>Performance</v>
          </cell>
          <cell r="J43">
            <v>0</v>
          </cell>
          <cell r="O43">
            <v>1</v>
          </cell>
          <cell r="P43">
            <v>0</v>
          </cell>
        </row>
        <row r="44">
          <cell r="C44" t="str">
            <v>Science</v>
          </cell>
          <cell r="J44">
            <v>0</v>
          </cell>
          <cell r="O44">
            <v>1</v>
          </cell>
          <cell r="P44">
            <v>0</v>
          </cell>
        </row>
        <row r="45">
          <cell r="C45" t="str">
            <v>Security</v>
          </cell>
          <cell r="J45">
            <v>0</v>
          </cell>
          <cell r="O45">
            <v>1</v>
          </cell>
          <cell r="P45">
            <v>0</v>
          </cell>
        </row>
        <row r="46">
          <cell r="C46" t="str">
            <v>Stealth</v>
          </cell>
          <cell r="J46">
            <v>0</v>
          </cell>
          <cell r="O46">
            <v>1</v>
          </cell>
          <cell r="P46">
            <v>0</v>
          </cell>
        </row>
        <row r="47">
          <cell r="C47" t="str">
            <v>Streetwise</v>
          </cell>
          <cell r="J47">
            <v>0</v>
          </cell>
          <cell r="O47">
            <v>1</v>
          </cell>
          <cell r="P47">
            <v>0</v>
          </cell>
        </row>
        <row r="48">
          <cell r="C48" t="str">
            <v>Subterfuge</v>
          </cell>
          <cell r="J48">
            <v>0</v>
          </cell>
          <cell r="O48">
            <v>1</v>
          </cell>
          <cell r="P48">
            <v>0</v>
          </cell>
        </row>
        <row r="49">
          <cell r="C49" t="str">
            <v>Survival</v>
          </cell>
          <cell r="J49">
            <v>0</v>
          </cell>
          <cell r="O49">
            <v>1</v>
          </cell>
          <cell r="P49">
            <v>0</v>
          </cell>
        </row>
        <row r="50">
          <cell r="J50">
            <v>0</v>
          </cell>
          <cell r="O50">
            <v>1</v>
          </cell>
          <cell r="P50">
            <v>0</v>
          </cell>
        </row>
        <row r="51">
          <cell r="J51">
            <v>0</v>
          </cell>
          <cell r="O51">
            <v>1</v>
          </cell>
          <cell r="P51">
            <v>0</v>
          </cell>
        </row>
        <row r="52">
          <cell r="J52">
            <v>0</v>
          </cell>
          <cell r="O52">
            <v>1</v>
          </cell>
          <cell r="P52">
            <v>0</v>
          </cell>
        </row>
        <row r="53">
          <cell r="J53">
            <v>0</v>
          </cell>
          <cell r="O53">
            <v>1</v>
          </cell>
          <cell r="P53">
            <v>0</v>
          </cell>
        </row>
        <row r="72">
          <cell r="C72">
            <v>0</v>
          </cell>
        </row>
        <row r="77">
          <cell r="B77">
            <v>4</v>
          </cell>
        </row>
        <row r="78">
          <cell r="B78">
            <v>5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</sheetData>
      <sheetData sheetId="3">
        <row r="2">
          <cell r="K2">
            <v>5</v>
          </cell>
        </row>
        <row r="3">
          <cell r="K3" t="str">
            <v/>
          </cell>
        </row>
        <row r="4">
          <cell r="K4" t="str">
            <v/>
          </cell>
        </row>
        <row r="5">
          <cell r="K5" t="str">
            <v/>
          </cell>
        </row>
        <row r="7">
          <cell r="G7" t="str">
            <v>Animalism</v>
          </cell>
          <cell r="K7" t="str">
            <v>ELDER LEVEL</v>
          </cell>
        </row>
        <row r="8">
          <cell r="G8" t="str">
            <v>Animalism</v>
          </cell>
          <cell r="K8" t="str">
            <v/>
          </cell>
        </row>
        <row r="9">
          <cell r="G9" t="str">
            <v>Auspex</v>
          </cell>
          <cell r="K9" t="str">
            <v/>
          </cell>
        </row>
        <row r="10">
          <cell r="G10" t="str">
            <v>Auspex</v>
          </cell>
          <cell r="K10" t="str">
            <v/>
          </cell>
        </row>
        <row r="11">
          <cell r="G11" t="str">
            <v>Celerity</v>
          </cell>
          <cell r="K11" t="str">
            <v/>
          </cell>
        </row>
        <row r="12">
          <cell r="G12" t="str">
            <v>Celerity</v>
          </cell>
          <cell r="K12" t="str">
            <v/>
          </cell>
        </row>
        <row r="13">
          <cell r="G13" t="str">
            <v>Chimerstry</v>
          </cell>
          <cell r="K13" t="str">
            <v/>
          </cell>
        </row>
        <row r="14">
          <cell r="G14" t="str">
            <v>Chimerstry</v>
          </cell>
          <cell r="K14" t="str">
            <v/>
          </cell>
        </row>
        <row r="15">
          <cell r="G15" t="str">
            <v>Daimoinon</v>
          </cell>
          <cell r="K15" t="str">
            <v/>
          </cell>
        </row>
        <row r="16">
          <cell r="G16" t="str">
            <v>Dementation</v>
          </cell>
          <cell r="K16" t="str">
            <v/>
          </cell>
        </row>
        <row r="17">
          <cell r="G17" t="str">
            <v>Dementation</v>
          </cell>
          <cell r="K17" t="str">
            <v/>
          </cell>
        </row>
        <row r="18">
          <cell r="G18" t="str">
            <v>Dominate</v>
          </cell>
          <cell r="K18" t="str">
            <v/>
          </cell>
        </row>
        <row r="19">
          <cell r="G19" t="str">
            <v>Dominate</v>
          </cell>
          <cell r="K19" t="str">
            <v/>
          </cell>
        </row>
        <row r="20">
          <cell r="G20" t="str">
            <v>Fortitude</v>
          </cell>
          <cell r="K20" t="str">
            <v/>
          </cell>
        </row>
        <row r="21">
          <cell r="G21" t="str">
            <v>Fortitude</v>
          </cell>
          <cell r="K21" t="str">
            <v/>
          </cell>
        </row>
        <row r="22">
          <cell r="G22" t="str">
            <v>Melpominee</v>
          </cell>
          <cell r="K22" t="str">
            <v/>
          </cell>
        </row>
        <row r="23">
          <cell r="G23" t="str">
            <v>Melpominee</v>
          </cell>
          <cell r="K23" t="str">
            <v/>
          </cell>
        </row>
        <row r="24">
          <cell r="A24" t="str">
            <v>Animalism</v>
          </cell>
          <cell r="B24" t="str">
            <v>Feral Whispers</v>
          </cell>
          <cell r="C24" t="str">
            <v>First</v>
          </cell>
          <cell r="G24" t="str">
            <v>Mytherceria</v>
          </cell>
          <cell r="K24" t="str">
            <v/>
          </cell>
        </row>
        <row r="25">
          <cell r="A25" t="str">
            <v>Animalism</v>
          </cell>
          <cell r="B25" t="str">
            <v>Beckoning</v>
          </cell>
          <cell r="C25" t="str">
            <v>Second</v>
          </cell>
          <cell r="G25" t="str">
            <v>Obeah</v>
          </cell>
          <cell r="K25" t="str">
            <v/>
          </cell>
        </row>
        <row r="26">
          <cell r="A26" t="str">
            <v>Animalism</v>
          </cell>
          <cell r="B26" t="str">
            <v>Quell the Beast</v>
          </cell>
          <cell r="C26" t="str">
            <v>Third</v>
          </cell>
          <cell r="G26" t="str">
            <v>Obfuscate</v>
          </cell>
          <cell r="K26" t="str">
            <v/>
          </cell>
        </row>
        <row r="27">
          <cell r="A27" t="str">
            <v>Animalism</v>
          </cell>
          <cell r="B27" t="str">
            <v>Subsume the Spirit</v>
          </cell>
          <cell r="C27" t="str">
            <v>Fourth</v>
          </cell>
          <cell r="D27" t="str">
            <v>Animalism</v>
          </cell>
          <cell r="E27" t="str">
            <v>Animalism</v>
          </cell>
          <cell r="G27" t="str">
            <v>Obfuscate</v>
          </cell>
          <cell r="K27" t="str">
            <v/>
          </cell>
        </row>
        <row r="28">
          <cell r="A28" t="str">
            <v>Animalism</v>
          </cell>
          <cell r="B28" t="str">
            <v>Drawing Out the Beast</v>
          </cell>
          <cell r="C28" t="str">
            <v>Fifth</v>
          </cell>
          <cell r="D28" t="str">
            <v>Auspex</v>
          </cell>
          <cell r="E28" t="str">
            <v>Auspex</v>
          </cell>
          <cell r="G28" t="str">
            <v>Obtenebration</v>
          </cell>
          <cell r="K28" t="str">
            <v/>
          </cell>
        </row>
        <row r="29">
          <cell r="A29" t="str">
            <v>Auspex</v>
          </cell>
          <cell r="B29" t="str">
            <v>Heightened Senses</v>
          </cell>
          <cell r="C29" t="str">
            <v>First</v>
          </cell>
          <cell r="D29" t="str">
            <v>Celerity</v>
          </cell>
          <cell r="E29" t="str">
            <v>Celerity</v>
          </cell>
          <cell r="G29" t="str">
            <v>Obtenebration</v>
          </cell>
          <cell r="K29" t="str">
            <v/>
          </cell>
        </row>
        <row r="30">
          <cell r="A30" t="str">
            <v>Auspex</v>
          </cell>
          <cell r="B30" t="str">
            <v>Aura Perception</v>
          </cell>
          <cell r="C30" t="str">
            <v>Second</v>
          </cell>
          <cell r="D30" t="str">
            <v>Chimerstry</v>
          </cell>
          <cell r="E30" t="str">
            <v>Chimerstry</v>
          </cell>
          <cell r="G30" t="str">
            <v>Potence</v>
          </cell>
          <cell r="K30" t="str">
            <v/>
          </cell>
        </row>
        <row r="31">
          <cell r="A31" t="str">
            <v>Auspex</v>
          </cell>
          <cell r="B31" t="str">
            <v>Spirit's Touch</v>
          </cell>
          <cell r="C31" t="str">
            <v>Third</v>
          </cell>
          <cell r="D31" t="str">
            <v>Daimoinon</v>
          </cell>
          <cell r="E31" t="str">
            <v>Daimoinon</v>
          </cell>
          <cell r="G31" t="str">
            <v>Potence</v>
          </cell>
        </row>
        <row r="32">
          <cell r="A32" t="str">
            <v>Auspex</v>
          </cell>
          <cell r="B32" t="str">
            <v>Telepathy</v>
          </cell>
          <cell r="C32" t="str">
            <v>Fourth</v>
          </cell>
          <cell r="D32" t="str">
            <v>Dementation</v>
          </cell>
          <cell r="E32" t="str">
            <v>Dementation</v>
          </cell>
          <cell r="G32" t="str">
            <v>Presence</v>
          </cell>
        </row>
        <row r="33">
          <cell r="A33" t="str">
            <v>Auspex</v>
          </cell>
          <cell r="B33" t="str">
            <v>Psychic Projection</v>
          </cell>
          <cell r="C33" t="str">
            <v>Fifth</v>
          </cell>
          <cell r="D33" t="str">
            <v>Dominate</v>
          </cell>
          <cell r="E33" t="str">
            <v>Dominate</v>
          </cell>
          <cell r="G33" t="str">
            <v>Presence</v>
          </cell>
        </row>
        <row r="34">
          <cell r="A34" t="str">
            <v>Celerity</v>
          </cell>
          <cell r="B34" t="str">
            <v>Alacrity</v>
          </cell>
          <cell r="C34" t="str">
            <v>First</v>
          </cell>
          <cell r="D34" t="str">
            <v>Fortitude</v>
          </cell>
          <cell r="E34" t="str">
            <v>Fortitude</v>
          </cell>
          <cell r="G34" t="str">
            <v>Protean</v>
          </cell>
        </row>
        <row r="35">
          <cell r="A35" t="str">
            <v>Celerity</v>
          </cell>
          <cell r="B35" t="str">
            <v>Swiftness</v>
          </cell>
          <cell r="C35" t="str">
            <v>Second</v>
          </cell>
          <cell r="D35" t="str">
            <v>Melpominee</v>
          </cell>
          <cell r="E35" t="str">
            <v>Melpominee</v>
          </cell>
          <cell r="G35" t="str">
            <v>Protean</v>
          </cell>
        </row>
        <row r="36">
          <cell r="A36" t="str">
            <v>Celerity</v>
          </cell>
          <cell r="B36" t="str">
            <v>Rapidity</v>
          </cell>
          <cell r="C36" t="str">
            <v>Third</v>
          </cell>
          <cell r="D36" t="str">
            <v>Mytherceria</v>
          </cell>
          <cell r="E36" t="str">
            <v>Mytherceria</v>
          </cell>
          <cell r="G36" t="str">
            <v>Quietus</v>
          </cell>
        </row>
        <row r="37">
          <cell r="A37" t="str">
            <v>Celerity</v>
          </cell>
          <cell r="B37" t="str">
            <v>Legerity</v>
          </cell>
          <cell r="C37" t="str">
            <v>Fourth</v>
          </cell>
          <cell r="D37" t="str">
            <v>Necromancy, Ash Path</v>
          </cell>
          <cell r="E37" t="str">
            <v>Necromancy, Ash Path</v>
          </cell>
          <cell r="G37" t="str">
            <v>Quietus</v>
          </cell>
        </row>
        <row r="38">
          <cell r="A38" t="str">
            <v>Celerity</v>
          </cell>
          <cell r="B38" t="str">
            <v>Fleetness</v>
          </cell>
          <cell r="C38" t="str">
            <v>Fifth</v>
          </cell>
          <cell r="D38" t="str">
            <v>Necromancy, Bone Path</v>
          </cell>
          <cell r="E38" t="str">
            <v>Necromancy, Bone Path</v>
          </cell>
          <cell r="G38" t="str">
            <v>Serpentis</v>
          </cell>
        </row>
        <row r="39">
          <cell r="A39" t="str">
            <v>Chimerstry</v>
          </cell>
          <cell r="B39" t="str">
            <v>Ignis Fatuus</v>
          </cell>
          <cell r="C39" t="str">
            <v>First</v>
          </cell>
          <cell r="D39" t="str">
            <v>Necromancy, Mortis Path</v>
          </cell>
          <cell r="E39" t="str">
            <v>Necromancy, Mortis Path</v>
          </cell>
          <cell r="G39" t="str">
            <v>Serpentis</v>
          </cell>
        </row>
        <row r="40">
          <cell r="A40" t="str">
            <v>Chimerstry</v>
          </cell>
          <cell r="B40" t="str">
            <v>Mirage</v>
          </cell>
          <cell r="C40" t="str">
            <v>Second</v>
          </cell>
          <cell r="D40" t="str">
            <v>Necromancy, Sepulchre Path</v>
          </cell>
          <cell r="E40" t="str">
            <v>Necromancy, Sepulchre Path</v>
          </cell>
          <cell r="G40" t="str">
            <v>Temporis</v>
          </cell>
        </row>
        <row r="41">
          <cell r="A41" t="str">
            <v>Chimerstry</v>
          </cell>
          <cell r="B41" t="str">
            <v>Apparition</v>
          </cell>
          <cell r="C41" t="str">
            <v>Third</v>
          </cell>
          <cell r="D41" t="str">
            <v>Obeah</v>
          </cell>
          <cell r="E41" t="str">
            <v>Obeah</v>
          </cell>
          <cell r="G41" t="str">
            <v>Thanatosis</v>
          </cell>
        </row>
        <row r="42">
          <cell r="A42" t="str">
            <v>Chimerstry</v>
          </cell>
          <cell r="B42" t="str">
            <v>Permanency</v>
          </cell>
          <cell r="C42" t="str">
            <v>Fourth</v>
          </cell>
          <cell r="D42" t="str">
            <v>Obfuscate</v>
          </cell>
          <cell r="E42" t="str">
            <v>Obfuscate</v>
          </cell>
          <cell r="G42" t="str">
            <v>Valeren</v>
          </cell>
        </row>
        <row r="43">
          <cell r="A43" t="str">
            <v>Chimerstry</v>
          </cell>
          <cell r="B43" t="str">
            <v>Horrid Reality</v>
          </cell>
          <cell r="C43" t="str">
            <v>Fifth</v>
          </cell>
          <cell r="D43" t="str">
            <v>Obtenebration</v>
          </cell>
          <cell r="E43" t="str">
            <v>Obtenebration</v>
          </cell>
          <cell r="G43" t="str">
            <v>Vicissitude</v>
          </cell>
        </row>
        <row r="44">
          <cell r="A44" t="str">
            <v>Daimoinon</v>
          </cell>
          <cell r="B44" t="str">
            <v>Sense the Sin</v>
          </cell>
          <cell r="C44" t="str">
            <v>First</v>
          </cell>
          <cell r="D44" t="str">
            <v>Potence</v>
          </cell>
          <cell r="E44" t="str">
            <v>Potence</v>
          </cell>
          <cell r="G44" t="str">
            <v>Vicissitude</v>
          </cell>
        </row>
        <row r="45">
          <cell r="A45" t="str">
            <v>Daimoinon</v>
          </cell>
          <cell r="B45" t="str">
            <v>Fear the Void Below</v>
          </cell>
          <cell r="C45" t="str">
            <v>Second</v>
          </cell>
          <cell r="D45" t="str">
            <v>Presence</v>
          </cell>
          <cell r="E45" t="str">
            <v>Presence</v>
          </cell>
          <cell r="G45" t="str">
            <v>Visceratika</v>
          </cell>
        </row>
        <row r="46">
          <cell r="A46" t="str">
            <v>Daimoinon</v>
          </cell>
          <cell r="B46" t="str">
            <v>Conflagration</v>
          </cell>
          <cell r="C46" t="str">
            <v>Third</v>
          </cell>
          <cell r="D46" t="str">
            <v>Protean</v>
          </cell>
          <cell r="E46" t="str">
            <v>Protean</v>
          </cell>
          <cell r="G46" t="str">
            <v>Visceratika</v>
          </cell>
        </row>
        <row r="47">
          <cell r="A47" t="str">
            <v>Daimoinon</v>
          </cell>
          <cell r="B47" t="str">
            <v>Psychomachia</v>
          </cell>
          <cell r="C47" t="str">
            <v>Fourth</v>
          </cell>
          <cell r="D47" t="str">
            <v>Quietus</v>
          </cell>
          <cell r="E47" t="str">
            <v>Quietus</v>
          </cell>
        </row>
        <row r="48">
          <cell r="A48" t="str">
            <v>Daimoinon</v>
          </cell>
          <cell r="B48" t="str">
            <v>Condemnation</v>
          </cell>
          <cell r="C48" t="str">
            <v>Fifth</v>
          </cell>
          <cell r="D48" t="str">
            <v>Serpentis</v>
          </cell>
          <cell r="E48" t="str">
            <v>Serpentis</v>
          </cell>
        </row>
        <row r="49">
          <cell r="A49" t="str">
            <v>Dementation</v>
          </cell>
          <cell r="B49" t="str">
            <v>Passion</v>
          </cell>
          <cell r="C49" t="str">
            <v>First</v>
          </cell>
          <cell r="D49" t="str">
            <v>Temporis</v>
          </cell>
          <cell r="E49" t="str">
            <v>Temporis</v>
          </cell>
        </row>
        <row r="50">
          <cell r="A50" t="str">
            <v>Dementation</v>
          </cell>
          <cell r="B50" t="str">
            <v>The Haunting</v>
          </cell>
          <cell r="C50" t="str">
            <v>Second</v>
          </cell>
          <cell r="D50" t="str">
            <v>Thanatosis</v>
          </cell>
          <cell r="E50" t="str">
            <v>Thanatosis</v>
          </cell>
        </row>
        <row r="51">
          <cell r="A51" t="str">
            <v>Dementation</v>
          </cell>
          <cell r="B51" t="str">
            <v>Eyes of Chaos</v>
          </cell>
          <cell r="C51" t="str">
            <v>Third</v>
          </cell>
          <cell r="D51" t="str">
            <v>Thaum, Path of Blood</v>
          </cell>
          <cell r="E51" t="str">
            <v>Thaum, Path of Blood</v>
          </cell>
        </row>
        <row r="52">
          <cell r="A52" t="str">
            <v>Dementation</v>
          </cell>
          <cell r="B52" t="str">
            <v>Voice of Madness</v>
          </cell>
          <cell r="C52" t="str">
            <v>Fourth</v>
          </cell>
          <cell r="D52" t="str">
            <v>Thaum, Path of Conjuring</v>
          </cell>
          <cell r="E52" t="str">
            <v>Thaum, Path of Conjuring</v>
          </cell>
        </row>
        <row r="53">
          <cell r="A53" t="str">
            <v>Dementation</v>
          </cell>
          <cell r="B53" t="str">
            <v>Total Insanity</v>
          </cell>
          <cell r="C53" t="str">
            <v>Fifth</v>
          </cell>
          <cell r="D53" t="str">
            <v>Thaum, Path of Corruption</v>
          </cell>
          <cell r="E53" t="str">
            <v>Thaum, Path of Corruption</v>
          </cell>
        </row>
        <row r="54">
          <cell r="A54" t="str">
            <v>Dominate</v>
          </cell>
          <cell r="B54" t="str">
            <v>Command</v>
          </cell>
          <cell r="C54" t="str">
            <v>First</v>
          </cell>
          <cell r="D54" t="str">
            <v>Thaum, Elemental Mastery</v>
          </cell>
          <cell r="E54" t="str">
            <v>Thaum, Elemental Mastery</v>
          </cell>
        </row>
        <row r="55">
          <cell r="A55" t="str">
            <v>Dominate</v>
          </cell>
          <cell r="B55" t="str">
            <v>Mesmerism</v>
          </cell>
          <cell r="C55" t="str">
            <v>Second</v>
          </cell>
          <cell r="D55" t="str">
            <v>Thaum, Lure of Flames</v>
          </cell>
          <cell r="E55" t="str">
            <v>Thaum, Lure of Flames</v>
          </cell>
        </row>
        <row r="56">
          <cell r="A56" t="str">
            <v>Dominate</v>
          </cell>
          <cell r="B56" t="str">
            <v>Forgetful Mind</v>
          </cell>
          <cell r="C56" t="str">
            <v>Third</v>
          </cell>
          <cell r="D56" t="str">
            <v>Thaum, Movement of the Mind</v>
          </cell>
          <cell r="E56" t="str">
            <v>Thaum, Movement of the Mind</v>
          </cell>
        </row>
        <row r="57">
          <cell r="A57" t="str">
            <v>Dominate</v>
          </cell>
          <cell r="B57" t="str">
            <v>Conditioning</v>
          </cell>
          <cell r="C57" t="str">
            <v>Fourth</v>
          </cell>
          <cell r="D57" t="str">
            <v>Thaum, Technomancy</v>
          </cell>
          <cell r="E57" t="str">
            <v>Thaum, Technomancy</v>
          </cell>
        </row>
        <row r="58">
          <cell r="A58" t="str">
            <v>Dominate</v>
          </cell>
          <cell r="B58" t="str">
            <v>Possession</v>
          </cell>
          <cell r="C58" t="str">
            <v>Fifth</v>
          </cell>
          <cell r="D58" t="str">
            <v>Thaum, Weather Mastery</v>
          </cell>
          <cell r="E58" t="str">
            <v>Thaum, Weather Mastery</v>
          </cell>
        </row>
        <row r="59">
          <cell r="A59" t="str">
            <v>Fortitude</v>
          </cell>
          <cell r="B59" t="str">
            <v>Endurance</v>
          </cell>
          <cell r="C59" t="str">
            <v>First</v>
          </cell>
          <cell r="D59" t="str">
            <v>Valeren</v>
          </cell>
          <cell r="E59" t="str">
            <v>Valeren</v>
          </cell>
        </row>
        <row r="60">
          <cell r="A60" t="str">
            <v>Fortitude</v>
          </cell>
          <cell r="B60" t="str">
            <v>Mettle</v>
          </cell>
          <cell r="C60" t="str">
            <v>Second</v>
          </cell>
          <cell r="D60" t="str">
            <v>Vicissitude</v>
          </cell>
          <cell r="E60" t="str">
            <v>Vicissitude</v>
          </cell>
        </row>
        <row r="61">
          <cell r="A61" t="str">
            <v>Fortitude</v>
          </cell>
          <cell r="B61" t="str">
            <v>Resilience</v>
          </cell>
          <cell r="C61" t="str">
            <v>Third</v>
          </cell>
          <cell r="D61" t="str">
            <v>Visceratika</v>
          </cell>
          <cell r="E61" t="str">
            <v>Visceratika</v>
          </cell>
        </row>
        <row r="62">
          <cell r="A62" t="str">
            <v>Fortitude</v>
          </cell>
          <cell r="B62" t="str">
            <v>Resistance</v>
          </cell>
          <cell r="C62" t="str">
            <v>Fourth</v>
          </cell>
        </row>
        <row r="63">
          <cell r="A63" t="str">
            <v>Fortitude</v>
          </cell>
          <cell r="B63" t="str">
            <v>Aegis</v>
          </cell>
          <cell r="C63" t="str">
            <v>Fifth</v>
          </cell>
        </row>
        <row r="64">
          <cell r="A64" t="str">
            <v>Melpominee</v>
          </cell>
          <cell r="B64" t="str">
            <v>The Missing Voice</v>
          </cell>
          <cell r="C64" t="str">
            <v>First</v>
          </cell>
        </row>
        <row r="65">
          <cell r="A65" t="str">
            <v>Melpominee</v>
          </cell>
          <cell r="B65" t="str">
            <v>Phantom Speaker</v>
          </cell>
          <cell r="C65" t="str">
            <v>Second</v>
          </cell>
        </row>
        <row r="66">
          <cell r="A66" t="str">
            <v>Melpominee</v>
          </cell>
          <cell r="B66" t="str">
            <v>Madrigal</v>
          </cell>
          <cell r="C66" t="str">
            <v>Third</v>
          </cell>
        </row>
        <row r="67">
          <cell r="A67" t="str">
            <v>Melpominee</v>
          </cell>
          <cell r="B67" t="str">
            <v>Siren's Beckoning</v>
          </cell>
          <cell r="C67" t="str">
            <v>Fourth</v>
          </cell>
        </row>
        <row r="68">
          <cell r="A68" t="str">
            <v>Melpominee</v>
          </cell>
          <cell r="B68" t="str">
            <v>Death of the Drum</v>
          </cell>
          <cell r="C68" t="str">
            <v>Fifth</v>
          </cell>
        </row>
        <row r="69">
          <cell r="A69" t="str">
            <v>Mytherceria</v>
          </cell>
          <cell r="B69" t="str">
            <v>Fae Sight</v>
          </cell>
          <cell r="C69" t="str">
            <v>First</v>
          </cell>
        </row>
        <row r="70">
          <cell r="A70" t="str">
            <v>Mytherceria</v>
          </cell>
          <cell r="B70" t="str">
            <v>Darkling Trickery</v>
          </cell>
          <cell r="C70" t="str">
            <v>Second</v>
          </cell>
        </row>
        <row r="71">
          <cell r="A71" t="str">
            <v>Mytherceria</v>
          </cell>
          <cell r="B71" t="str">
            <v>Ay Befriend</v>
          </cell>
          <cell r="C71" t="str">
            <v>Third</v>
          </cell>
        </row>
        <row r="72">
          <cell r="A72" t="str">
            <v>Mytherceria</v>
          </cell>
          <cell r="B72" t="str">
            <v>Changeling Ward</v>
          </cell>
          <cell r="C72" t="str">
            <v>Fourth</v>
          </cell>
        </row>
        <row r="73">
          <cell r="A73" t="str">
            <v>Mytherceria</v>
          </cell>
          <cell r="B73" t="str">
            <v>Riddle Phantastique</v>
          </cell>
          <cell r="C73" t="str">
            <v>Fifth</v>
          </cell>
        </row>
        <row r="74">
          <cell r="A74" t="str">
            <v>Necromancy, Ash Path</v>
          </cell>
          <cell r="B74" t="str">
            <v>Shroud Sight</v>
          </cell>
          <cell r="C74" t="str">
            <v>First</v>
          </cell>
        </row>
        <row r="75">
          <cell r="A75" t="str">
            <v>Necromancy, Ash Path</v>
          </cell>
          <cell r="B75" t="str">
            <v>Shroud Mastery</v>
          </cell>
          <cell r="C75" t="str">
            <v>Second</v>
          </cell>
        </row>
        <row r="76">
          <cell r="A76" t="str">
            <v>Necromancy, Ash Path</v>
          </cell>
          <cell r="B76" t="str">
            <v>Dead Hand</v>
          </cell>
          <cell r="C76" t="str">
            <v>Third</v>
          </cell>
        </row>
        <row r="77">
          <cell r="A77" t="str">
            <v>Necromancy, Ash Path</v>
          </cell>
          <cell r="B77" t="str">
            <v>Stygian Lance</v>
          </cell>
          <cell r="C77" t="str">
            <v>Fourth</v>
          </cell>
        </row>
        <row r="78">
          <cell r="A78" t="str">
            <v>Necromancy, Ash Path</v>
          </cell>
          <cell r="B78" t="str">
            <v>Ex Nihilo</v>
          </cell>
          <cell r="C78" t="str">
            <v>Fifth</v>
          </cell>
        </row>
        <row r="79">
          <cell r="A79" t="str">
            <v>Necromancy, Bone Path</v>
          </cell>
          <cell r="B79" t="str">
            <v>Eyes of the Dead</v>
          </cell>
          <cell r="C79" t="str">
            <v>First</v>
          </cell>
        </row>
        <row r="80">
          <cell r="A80" t="str">
            <v>Necromancy, Bone Path</v>
          </cell>
          <cell r="B80" t="str">
            <v>Destroy Husk</v>
          </cell>
          <cell r="C80" t="str">
            <v>Second</v>
          </cell>
        </row>
        <row r="81">
          <cell r="A81" t="str">
            <v>Necromancy, Bone Path</v>
          </cell>
          <cell r="B81" t="str">
            <v>Shambling Hordes</v>
          </cell>
          <cell r="C81" t="str">
            <v>Third</v>
          </cell>
        </row>
        <row r="82">
          <cell r="A82" t="str">
            <v>Necromancy, Bone Path</v>
          </cell>
          <cell r="B82" t="str">
            <v>Morbidity</v>
          </cell>
          <cell r="C82" t="str">
            <v>Fourth</v>
          </cell>
        </row>
        <row r="83">
          <cell r="A83" t="str">
            <v>Necromancy, Bone Path</v>
          </cell>
          <cell r="B83" t="str">
            <v>Death's Puppetry</v>
          </cell>
          <cell r="C83" t="str">
            <v>Fifth</v>
          </cell>
        </row>
        <row r="84">
          <cell r="A84" t="str">
            <v>Necromancy, Mortis Path</v>
          </cell>
          <cell r="B84" t="str">
            <v>Masque of Death</v>
          </cell>
          <cell r="C84" t="str">
            <v>First</v>
          </cell>
        </row>
        <row r="85">
          <cell r="A85" t="str">
            <v>Necromancy, Mortis Path</v>
          </cell>
          <cell r="B85" t="str">
            <v>Resume the Coil</v>
          </cell>
          <cell r="C85" t="str">
            <v>Second</v>
          </cell>
        </row>
        <row r="86">
          <cell r="A86" t="str">
            <v>Necromancy, Mortis Path</v>
          </cell>
          <cell r="B86" t="str">
            <v>Blight</v>
          </cell>
          <cell r="C86" t="str">
            <v>Third</v>
          </cell>
        </row>
        <row r="87">
          <cell r="A87" t="str">
            <v>Necromancy, Mortis Path</v>
          </cell>
          <cell r="B87" t="str">
            <v>Reaper's Passing</v>
          </cell>
          <cell r="C87" t="str">
            <v>Fourth</v>
          </cell>
        </row>
        <row r="88">
          <cell r="A88" t="str">
            <v>Necromancy, Mortis Path</v>
          </cell>
          <cell r="B88" t="str">
            <v>The Fourth Horseman</v>
          </cell>
          <cell r="C88" t="str">
            <v>Fifth</v>
          </cell>
        </row>
        <row r="89">
          <cell r="A89" t="str">
            <v>Necromancy, Sepulchre Path</v>
          </cell>
          <cell r="B89" t="str">
            <v>Witness of Death</v>
          </cell>
          <cell r="C89" t="str">
            <v>First</v>
          </cell>
        </row>
        <row r="90">
          <cell r="A90" t="str">
            <v>Necromancy, Sepulchre Path</v>
          </cell>
          <cell r="B90" t="str">
            <v>Torment</v>
          </cell>
          <cell r="C90" t="str">
            <v>Second</v>
          </cell>
        </row>
        <row r="91">
          <cell r="A91" t="str">
            <v>Necromancy, Sepulchre Path</v>
          </cell>
          <cell r="B91" t="str">
            <v>Summon Soul</v>
          </cell>
          <cell r="C91" t="str">
            <v>Third</v>
          </cell>
        </row>
        <row r="92">
          <cell r="A92" t="str">
            <v>Necromancy, Sepulchre Path</v>
          </cell>
          <cell r="B92" t="str">
            <v>Bind Soul</v>
          </cell>
          <cell r="C92" t="str">
            <v>Fourth</v>
          </cell>
        </row>
        <row r="93">
          <cell r="A93" t="str">
            <v>Necromancy, Sepulchre Path</v>
          </cell>
          <cell r="B93" t="str">
            <v>Soul Stealing</v>
          </cell>
          <cell r="C93" t="str">
            <v>Fifth</v>
          </cell>
        </row>
        <row r="94">
          <cell r="A94" t="str">
            <v>Obeah</v>
          </cell>
          <cell r="B94" t="str">
            <v>Sense Vitality</v>
          </cell>
          <cell r="C94" t="str">
            <v>First</v>
          </cell>
        </row>
        <row r="95">
          <cell r="A95" t="str">
            <v>Obeah</v>
          </cell>
          <cell r="B95" t="str">
            <v>Anesthetic Touch</v>
          </cell>
          <cell r="C95" t="str">
            <v>Second</v>
          </cell>
        </row>
        <row r="96">
          <cell r="A96" t="str">
            <v>Obeah</v>
          </cell>
          <cell r="B96" t="str">
            <v>Corpore Sano</v>
          </cell>
          <cell r="C96" t="str">
            <v>Third</v>
          </cell>
        </row>
        <row r="97">
          <cell r="A97" t="str">
            <v>Obeah</v>
          </cell>
          <cell r="B97" t="str">
            <v>Sheperd's Watch</v>
          </cell>
          <cell r="C97" t="str">
            <v>Fourth</v>
          </cell>
        </row>
        <row r="98">
          <cell r="A98" t="str">
            <v>Obeah</v>
          </cell>
          <cell r="B98" t="str">
            <v>King's Blessing</v>
          </cell>
          <cell r="C98" t="str">
            <v>Fifth</v>
          </cell>
        </row>
        <row r="99">
          <cell r="A99" t="str">
            <v>Obfuscate</v>
          </cell>
          <cell r="B99" t="str">
            <v>Conceal</v>
          </cell>
          <cell r="C99" t="str">
            <v>First</v>
          </cell>
        </row>
        <row r="100">
          <cell r="A100" t="str">
            <v>Obfuscate</v>
          </cell>
          <cell r="B100" t="str">
            <v>Unseen Presence</v>
          </cell>
          <cell r="C100" t="str">
            <v>Second</v>
          </cell>
        </row>
        <row r="101">
          <cell r="A101" t="str">
            <v>Obfuscate</v>
          </cell>
          <cell r="B101" t="str">
            <v>Mask of a Thousand Faces</v>
          </cell>
          <cell r="C101" t="str">
            <v>Third</v>
          </cell>
        </row>
        <row r="102">
          <cell r="A102" t="str">
            <v>Obfuscate</v>
          </cell>
          <cell r="B102" t="str">
            <v>Vanish from the Mind's Eye</v>
          </cell>
          <cell r="C102" t="str">
            <v>Fourth</v>
          </cell>
        </row>
        <row r="103">
          <cell r="A103" t="str">
            <v>Obfuscate</v>
          </cell>
          <cell r="B103" t="str">
            <v>Cloak the Gathering</v>
          </cell>
          <cell r="C103" t="str">
            <v>Fifth</v>
          </cell>
        </row>
        <row r="104">
          <cell r="A104" t="str">
            <v>Obtenebration</v>
          </cell>
          <cell r="B104" t="str">
            <v>Shadow Play</v>
          </cell>
          <cell r="C104" t="str">
            <v>First</v>
          </cell>
        </row>
        <row r="105">
          <cell r="A105" t="str">
            <v>Obtenebration</v>
          </cell>
          <cell r="B105" t="str">
            <v>Shroud of Night</v>
          </cell>
          <cell r="C105" t="str">
            <v>Second</v>
          </cell>
        </row>
        <row r="106">
          <cell r="A106" t="str">
            <v>Obtenebration</v>
          </cell>
          <cell r="B106" t="str">
            <v>Arms of the Abyss</v>
          </cell>
          <cell r="C106" t="str">
            <v>Third</v>
          </cell>
        </row>
        <row r="107">
          <cell r="A107" t="str">
            <v>Obtenebration</v>
          </cell>
          <cell r="B107" t="str">
            <v>Black Metamorphosis</v>
          </cell>
          <cell r="C107" t="str">
            <v>Fourth</v>
          </cell>
        </row>
        <row r="108">
          <cell r="A108" t="str">
            <v>Obtenebration</v>
          </cell>
          <cell r="B108" t="str">
            <v>Tenebrous Form</v>
          </cell>
          <cell r="C108" t="str">
            <v>Fifth</v>
          </cell>
        </row>
        <row r="109">
          <cell r="A109" t="str">
            <v>Potence</v>
          </cell>
          <cell r="B109" t="str">
            <v>Prowess</v>
          </cell>
          <cell r="C109" t="str">
            <v>First</v>
          </cell>
        </row>
        <row r="110">
          <cell r="A110" t="str">
            <v>Potence</v>
          </cell>
          <cell r="B110" t="str">
            <v>Might</v>
          </cell>
          <cell r="C110" t="str">
            <v>Second</v>
          </cell>
        </row>
        <row r="111">
          <cell r="A111" t="str">
            <v>Potence</v>
          </cell>
          <cell r="B111" t="str">
            <v>Vigor</v>
          </cell>
          <cell r="C111" t="str">
            <v>Third</v>
          </cell>
        </row>
        <row r="112">
          <cell r="A112" t="str">
            <v>Potence</v>
          </cell>
          <cell r="B112" t="str">
            <v>Intensity</v>
          </cell>
          <cell r="C112" t="str">
            <v>Fourth</v>
          </cell>
        </row>
        <row r="113">
          <cell r="A113" t="str">
            <v>Potence</v>
          </cell>
          <cell r="B113" t="str">
            <v>Puissance</v>
          </cell>
          <cell r="C113" t="str">
            <v>Fifth</v>
          </cell>
        </row>
        <row r="114">
          <cell r="A114" t="str">
            <v>Presence</v>
          </cell>
          <cell r="B114" t="str">
            <v>Awe</v>
          </cell>
          <cell r="C114" t="str">
            <v>First</v>
          </cell>
        </row>
        <row r="115">
          <cell r="A115" t="str">
            <v>Presence</v>
          </cell>
          <cell r="B115" t="str">
            <v>Dread Gaze</v>
          </cell>
          <cell r="C115" t="str">
            <v>Second</v>
          </cell>
        </row>
        <row r="116">
          <cell r="A116" t="str">
            <v>Presence</v>
          </cell>
          <cell r="B116" t="str">
            <v>Entrancement</v>
          </cell>
          <cell r="C116" t="str">
            <v>Third</v>
          </cell>
        </row>
        <row r="117">
          <cell r="A117" t="str">
            <v>Presence</v>
          </cell>
          <cell r="B117" t="str">
            <v>Summon</v>
          </cell>
          <cell r="C117" t="str">
            <v>Fourth</v>
          </cell>
        </row>
        <row r="118">
          <cell r="A118" t="str">
            <v>Presence</v>
          </cell>
          <cell r="B118" t="str">
            <v>Majesty</v>
          </cell>
          <cell r="C118" t="str">
            <v>Fifth</v>
          </cell>
        </row>
        <row r="119">
          <cell r="A119" t="str">
            <v>Protean</v>
          </cell>
          <cell r="B119" t="str">
            <v>Eyes of the Beast</v>
          </cell>
          <cell r="C119" t="str">
            <v>First</v>
          </cell>
        </row>
        <row r="120">
          <cell r="A120" t="str">
            <v>Protean</v>
          </cell>
          <cell r="B120" t="str">
            <v>Feral Claws</v>
          </cell>
          <cell r="C120" t="str">
            <v>Second</v>
          </cell>
        </row>
        <row r="121">
          <cell r="A121" t="str">
            <v>Protean</v>
          </cell>
          <cell r="B121" t="str">
            <v>Earth Meld</v>
          </cell>
          <cell r="C121" t="str">
            <v>Third</v>
          </cell>
        </row>
        <row r="122">
          <cell r="A122" t="str">
            <v>Protean</v>
          </cell>
          <cell r="B122" t="str">
            <v>Shape of the Beast</v>
          </cell>
          <cell r="C122" t="str">
            <v>Fourth</v>
          </cell>
        </row>
        <row r="123">
          <cell r="A123" t="str">
            <v>Protean</v>
          </cell>
          <cell r="B123" t="str">
            <v>Form of Mist</v>
          </cell>
          <cell r="C123" t="str">
            <v>Fifth</v>
          </cell>
        </row>
        <row r="124">
          <cell r="A124" t="str">
            <v>Quietus</v>
          </cell>
          <cell r="B124" t="str">
            <v>Silence of Death</v>
          </cell>
          <cell r="C124" t="str">
            <v>First</v>
          </cell>
        </row>
        <row r="125">
          <cell r="A125" t="str">
            <v>Quietus</v>
          </cell>
          <cell r="B125" t="str">
            <v>Scorpion's Touch</v>
          </cell>
          <cell r="C125" t="str">
            <v>Second</v>
          </cell>
        </row>
        <row r="126">
          <cell r="A126" t="str">
            <v>Quietus</v>
          </cell>
          <cell r="B126" t="str">
            <v>Dagon's Call</v>
          </cell>
          <cell r="C126" t="str">
            <v>Third</v>
          </cell>
        </row>
        <row r="127">
          <cell r="A127" t="str">
            <v>Quietus</v>
          </cell>
          <cell r="B127" t="str">
            <v>Baal's Caress</v>
          </cell>
          <cell r="C127" t="str">
            <v>Fourth</v>
          </cell>
        </row>
        <row r="128">
          <cell r="A128" t="str">
            <v>Quietus</v>
          </cell>
          <cell r="B128" t="str">
            <v>Taste of Death</v>
          </cell>
          <cell r="C128" t="str">
            <v>Fifth</v>
          </cell>
        </row>
        <row r="129">
          <cell r="A129" t="str">
            <v>Serpentis</v>
          </cell>
          <cell r="B129" t="str">
            <v>Eyes of the Serpent</v>
          </cell>
          <cell r="C129" t="str">
            <v>First</v>
          </cell>
        </row>
        <row r="130">
          <cell r="A130" t="str">
            <v>Serpentis</v>
          </cell>
          <cell r="B130" t="str">
            <v>Tongue of the Asp</v>
          </cell>
          <cell r="C130" t="str">
            <v>Second</v>
          </cell>
        </row>
        <row r="131">
          <cell r="A131" t="str">
            <v>Serpentis</v>
          </cell>
          <cell r="B131" t="str">
            <v>Skin of the Adder</v>
          </cell>
          <cell r="C131" t="str">
            <v>Third</v>
          </cell>
        </row>
        <row r="132">
          <cell r="A132" t="str">
            <v>Serpentis</v>
          </cell>
          <cell r="B132" t="str">
            <v>Form of the Cobra</v>
          </cell>
          <cell r="C132" t="str">
            <v>Fourth</v>
          </cell>
        </row>
        <row r="133">
          <cell r="A133" t="str">
            <v>Serpentis</v>
          </cell>
          <cell r="B133" t="str">
            <v>Heart of Darkness</v>
          </cell>
          <cell r="C133" t="str">
            <v>Fifth</v>
          </cell>
        </row>
        <row r="134">
          <cell r="A134" t="str">
            <v>Temporis</v>
          </cell>
          <cell r="B134" t="str">
            <v>Hourglass of the Mind</v>
          </cell>
          <cell r="C134" t="str">
            <v>First</v>
          </cell>
        </row>
        <row r="135">
          <cell r="A135" t="str">
            <v>Temporis</v>
          </cell>
          <cell r="B135" t="str">
            <v>Nick of Time</v>
          </cell>
          <cell r="C135" t="str">
            <v>Second</v>
          </cell>
        </row>
        <row r="136">
          <cell r="A136" t="str">
            <v>Temporis</v>
          </cell>
          <cell r="B136" t="str">
            <v>Split Second</v>
          </cell>
          <cell r="C136" t="str">
            <v>Third</v>
          </cell>
        </row>
        <row r="137">
          <cell r="A137" t="str">
            <v>Temporis</v>
          </cell>
          <cell r="B137" t="str">
            <v>Patience of the Norns</v>
          </cell>
          <cell r="C137" t="str">
            <v>Fourth</v>
          </cell>
        </row>
        <row r="138">
          <cell r="A138" t="str">
            <v>Temporis</v>
          </cell>
          <cell r="B138" t="str">
            <v>Clotho's Gift</v>
          </cell>
          <cell r="C138" t="str">
            <v>Fifth</v>
          </cell>
        </row>
        <row r="139">
          <cell r="A139" t="str">
            <v>Thanatosis</v>
          </cell>
          <cell r="B139" t="str">
            <v>Hag's Wrinkles</v>
          </cell>
          <cell r="C139" t="str">
            <v>First</v>
          </cell>
        </row>
        <row r="140">
          <cell r="A140" t="str">
            <v>Thanatosis</v>
          </cell>
          <cell r="B140" t="str">
            <v>Putrefaction</v>
          </cell>
          <cell r="C140" t="str">
            <v>Second</v>
          </cell>
        </row>
        <row r="141">
          <cell r="A141" t="str">
            <v>Thanatosis</v>
          </cell>
          <cell r="B141" t="str">
            <v>Ashes to Ashes</v>
          </cell>
          <cell r="C141" t="str">
            <v>Third</v>
          </cell>
        </row>
        <row r="142">
          <cell r="A142" t="str">
            <v>Thanatosis</v>
          </cell>
          <cell r="B142" t="str">
            <v>Withering</v>
          </cell>
          <cell r="C142" t="str">
            <v>Fourth</v>
          </cell>
        </row>
        <row r="143">
          <cell r="A143" t="str">
            <v>Thanatosis</v>
          </cell>
          <cell r="B143" t="str">
            <v>Necrosis</v>
          </cell>
          <cell r="C143" t="str">
            <v>Fifth</v>
          </cell>
        </row>
        <row r="144">
          <cell r="A144" t="str">
            <v>Thaum, Path of Blood</v>
          </cell>
          <cell r="B144" t="str">
            <v>Taste for Blood</v>
          </cell>
          <cell r="C144" t="str">
            <v>First</v>
          </cell>
        </row>
        <row r="145">
          <cell r="A145" t="str">
            <v>Thaum, Path of Blood</v>
          </cell>
          <cell r="B145" t="str">
            <v>Blood Rage</v>
          </cell>
          <cell r="C145" t="str">
            <v>Second</v>
          </cell>
        </row>
        <row r="146">
          <cell r="A146" t="str">
            <v>Thaum, Path of Blood</v>
          </cell>
          <cell r="B146" t="str">
            <v>Blood of Potency</v>
          </cell>
          <cell r="C146" t="str">
            <v>Third</v>
          </cell>
        </row>
        <row r="147">
          <cell r="A147" t="str">
            <v>Thaum, Path of Blood</v>
          </cell>
          <cell r="B147" t="str">
            <v>Theft of Vitae</v>
          </cell>
          <cell r="C147" t="str">
            <v>Fourth</v>
          </cell>
        </row>
        <row r="148">
          <cell r="A148" t="str">
            <v>Thaum, Path of Blood</v>
          </cell>
          <cell r="B148" t="str">
            <v>Cauldron of Blood</v>
          </cell>
          <cell r="C148" t="str">
            <v>Fifth</v>
          </cell>
        </row>
        <row r="149">
          <cell r="A149" t="str">
            <v>Thaum, Path of Conjuring</v>
          </cell>
          <cell r="B149" t="str">
            <v>Summon the Simple Form</v>
          </cell>
          <cell r="C149" t="str">
            <v>First</v>
          </cell>
        </row>
        <row r="150">
          <cell r="A150" t="str">
            <v>Thaum, Path of Conjuring</v>
          </cell>
          <cell r="B150" t="str">
            <v>Magic of the Smith</v>
          </cell>
          <cell r="C150" t="str">
            <v>Second</v>
          </cell>
        </row>
        <row r="151">
          <cell r="A151" t="str">
            <v>Thaum, Path of Conjuring</v>
          </cell>
          <cell r="B151" t="str">
            <v>Permanency</v>
          </cell>
          <cell r="C151" t="str">
            <v>Third</v>
          </cell>
        </row>
        <row r="152">
          <cell r="A152" t="str">
            <v>Thaum, Path of Conjuring</v>
          </cell>
          <cell r="B152" t="str">
            <v>Reverse Conjuration</v>
          </cell>
          <cell r="C152" t="str">
            <v>Fourth</v>
          </cell>
        </row>
        <row r="153">
          <cell r="A153" t="str">
            <v>Thaum, Path of Conjuring</v>
          </cell>
          <cell r="B153" t="str">
            <v>Power over Life</v>
          </cell>
          <cell r="C153" t="str">
            <v>Fifth</v>
          </cell>
        </row>
        <row r="154">
          <cell r="A154" t="str">
            <v>Thaum, Path of Corruption</v>
          </cell>
          <cell r="B154" t="str">
            <v>Contradict</v>
          </cell>
          <cell r="C154" t="str">
            <v>First</v>
          </cell>
        </row>
        <row r="155">
          <cell r="A155" t="str">
            <v>Thaum, Path of Corruption</v>
          </cell>
          <cell r="B155" t="str">
            <v>Subvert</v>
          </cell>
          <cell r="C155" t="str">
            <v>Second</v>
          </cell>
        </row>
        <row r="156">
          <cell r="A156" t="str">
            <v>Thaum, Path of Corruption</v>
          </cell>
          <cell r="B156" t="str">
            <v>Dissociate</v>
          </cell>
          <cell r="C156" t="str">
            <v>Third</v>
          </cell>
        </row>
        <row r="157">
          <cell r="A157" t="str">
            <v>Thaum, Path of Corruption</v>
          </cell>
          <cell r="B157" t="str">
            <v>Addiction</v>
          </cell>
          <cell r="C157" t="str">
            <v>Fourth</v>
          </cell>
        </row>
        <row r="158">
          <cell r="A158" t="str">
            <v>Thaum, Path of Corruption</v>
          </cell>
          <cell r="B158" t="str">
            <v>Dependence</v>
          </cell>
          <cell r="C158" t="str">
            <v>Fifth</v>
          </cell>
        </row>
        <row r="159">
          <cell r="A159" t="str">
            <v>Thaum, Elemental Mastery</v>
          </cell>
          <cell r="B159" t="str">
            <v>Elemental Strength</v>
          </cell>
          <cell r="C159" t="str">
            <v>First</v>
          </cell>
        </row>
        <row r="160">
          <cell r="A160" t="str">
            <v>Thaum, Elemental Mastery</v>
          </cell>
          <cell r="B160" t="str">
            <v>Wooden Tongues</v>
          </cell>
          <cell r="C160" t="str">
            <v>Second</v>
          </cell>
        </row>
        <row r="161">
          <cell r="A161" t="str">
            <v>Thaum, Elemental Mastery</v>
          </cell>
          <cell r="B161" t="str">
            <v>Animate the Unmoving</v>
          </cell>
          <cell r="C161" t="str">
            <v>Third</v>
          </cell>
        </row>
        <row r="162">
          <cell r="A162" t="str">
            <v>Thaum, Elemental Mastery</v>
          </cell>
          <cell r="B162" t="str">
            <v>Elemental Form</v>
          </cell>
          <cell r="C162" t="str">
            <v>Fourth</v>
          </cell>
        </row>
        <row r="163">
          <cell r="A163" t="str">
            <v>Thaum, Elemental Mastery</v>
          </cell>
          <cell r="B163" t="str">
            <v>Summon Elemental</v>
          </cell>
          <cell r="C163" t="str">
            <v>Fifth</v>
          </cell>
        </row>
        <row r="164">
          <cell r="A164" t="str">
            <v>Thaum, Lure of Flames</v>
          </cell>
          <cell r="B164" t="str">
            <v>Hand of Flame</v>
          </cell>
          <cell r="C164" t="str">
            <v>First</v>
          </cell>
        </row>
        <row r="165">
          <cell r="A165" t="str">
            <v>Thaum, Lure of Flames</v>
          </cell>
          <cell r="B165" t="str">
            <v>Flame Bolt</v>
          </cell>
          <cell r="C165" t="str">
            <v>Second</v>
          </cell>
        </row>
        <row r="166">
          <cell r="A166" t="str">
            <v>Thaum, Lure of Flames</v>
          </cell>
          <cell r="B166" t="str">
            <v>Pilar of Fire</v>
          </cell>
          <cell r="C166" t="str">
            <v>Third</v>
          </cell>
        </row>
        <row r="167">
          <cell r="A167" t="str">
            <v>Thaum, Lure of Flames</v>
          </cell>
          <cell r="B167" t="str">
            <v>Engulf</v>
          </cell>
          <cell r="C167" t="str">
            <v>Fourth</v>
          </cell>
        </row>
        <row r="168">
          <cell r="A168" t="str">
            <v>Thaum, Lure of Flames</v>
          </cell>
          <cell r="B168" t="str">
            <v>Firestorm</v>
          </cell>
          <cell r="C168" t="str">
            <v>Fifth</v>
          </cell>
        </row>
        <row r="169">
          <cell r="A169" t="str">
            <v>Thaum, Movement of the Mind</v>
          </cell>
          <cell r="B169" t="str">
            <v>Force Bolt</v>
          </cell>
          <cell r="C169" t="str">
            <v>First</v>
          </cell>
        </row>
        <row r="170">
          <cell r="A170" t="str">
            <v>Thaum, Movement of the Mind</v>
          </cell>
          <cell r="B170" t="str">
            <v>Manipulate</v>
          </cell>
          <cell r="C170" t="str">
            <v>Second</v>
          </cell>
        </row>
        <row r="171">
          <cell r="A171" t="str">
            <v>Thaum, Movement of the Mind</v>
          </cell>
          <cell r="B171" t="str">
            <v>Flight</v>
          </cell>
          <cell r="C171" t="str">
            <v>Third</v>
          </cell>
        </row>
        <row r="172">
          <cell r="A172" t="str">
            <v>Thaum, Movement of the Mind</v>
          </cell>
          <cell r="B172" t="str">
            <v>Repulse</v>
          </cell>
          <cell r="C172" t="str">
            <v>Fourth</v>
          </cell>
        </row>
        <row r="173">
          <cell r="A173" t="str">
            <v>Thaum, Movement of the Mind</v>
          </cell>
          <cell r="B173" t="str">
            <v>Control</v>
          </cell>
          <cell r="C173" t="str">
            <v>Fifth</v>
          </cell>
        </row>
        <row r="174">
          <cell r="A174" t="str">
            <v>Thaum, Technomancy</v>
          </cell>
          <cell r="B174" t="str">
            <v>Analyze</v>
          </cell>
          <cell r="C174" t="str">
            <v>First</v>
          </cell>
        </row>
        <row r="175">
          <cell r="A175" t="str">
            <v>Thaum, Technomancy</v>
          </cell>
          <cell r="B175" t="str">
            <v>Burnout</v>
          </cell>
          <cell r="C175" t="str">
            <v>Second</v>
          </cell>
        </row>
        <row r="176">
          <cell r="A176" t="str">
            <v>Thaum, Technomancy</v>
          </cell>
          <cell r="B176" t="str">
            <v>Encrypt/Decrypt</v>
          </cell>
          <cell r="C176" t="str">
            <v>Third</v>
          </cell>
        </row>
        <row r="177">
          <cell r="A177" t="str">
            <v>Thaum, Technomancy</v>
          </cell>
          <cell r="B177" t="str">
            <v>Remote Access</v>
          </cell>
          <cell r="C177" t="str">
            <v>Fourth</v>
          </cell>
        </row>
        <row r="178">
          <cell r="A178" t="str">
            <v>Thaum, Technomancy</v>
          </cell>
          <cell r="B178" t="str">
            <v>Telecommute</v>
          </cell>
          <cell r="C178" t="str">
            <v>Fifth</v>
          </cell>
        </row>
        <row r="179">
          <cell r="A179" t="str">
            <v>Thaum, Weather Mastery</v>
          </cell>
          <cell r="B179" t="str">
            <v>Fog</v>
          </cell>
          <cell r="C179" t="str">
            <v>First</v>
          </cell>
        </row>
        <row r="180">
          <cell r="A180" t="str">
            <v>Thaum, Weather Mastery</v>
          </cell>
          <cell r="B180" t="str">
            <v>Fluctuation</v>
          </cell>
          <cell r="C180" t="str">
            <v>Second</v>
          </cell>
        </row>
        <row r="181">
          <cell r="A181" t="str">
            <v>Thaum, Weather Mastery</v>
          </cell>
          <cell r="B181" t="str">
            <v>Gale</v>
          </cell>
          <cell r="C181" t="str">
            <v>Third</v>
          </cell>
        </row>
        <row r="182">
          <cell r="A182" t="str">
            <v>Thaum, Weather Mastery</v>
          </cell>
          <cell r="B182" t="str">
            <v>Storm</v>
          </cell>
          <cell r="C182" t="str">
            <v>Fourth</v>
          </cell>
        </row>
        <row r="183">
          <cell r="A183" t="str">
            <v>Thaum, Weather Mastery</v>
          </cell>
          <cell r="B183" t="str">
            <v>Lightning</v>
          </cell>
          <cell r="C183" t="str">
            <v>Fifth</v>
          </cell>
        </row>
        <row r="184">
          <cell r="A184" t="str">
            <v>Valeren</v>
          </cell>
          <cell r="B184" t="str">
            <v>Sense Vitality</v>
          </cell>
          <cell r="C184" t="str">
            <v>First</v>
          </cell>
        </row>
        <row r="185">
          <cell r="A185" t="str">
            <v>Valeren</v>
          </cell>
          <cell r="B185" t="str">
            <v>Burning Touch</v>
          </cell>
          <cell r="C185" t="str">
            <v>Second</v>
          </cell>
        </row>
        <row r="186">
          <cell r="A186" t="str">
            <v>Valeren</v>
          </cell>
          <cell r="B186" t="str">
            <v>Mens Sana</v>
          </cell>
          <cell r="C186" t="str">
            <v>Third</v>
          </cell>
        </row>
        <row r="187">
          <cell r="A187" t="str">
            <v>Valeren</v>
          </cell>
          <cell r="B187" t="str">
            <v>Armor of Caine's Fury</v>
          </cell>
          <cell r="C187" t="str">
            <v>Fourth</v>
          </cell>
        </row>
        <row r="188">
          <cell r="A188" t="str">
            <v>Valeren</v>
          </cell>
          <cell r="B188" t="str">
            <v>Vengeance of Samiel</v>
          </cell>
          <cell r="C188" t="str">
            <v>Fifth</v>
          </cell>
        </row>
        <row r="189">
          <cell r="A189" t="str">
            <v>Vicissitude</v>
          </cell>
          <cell r="B189" t="str">
            <v>Malleable Visage</v>
          </cell>
          <cell r="C189" t="str">
            <v>First</v>
          </cell>
        </row>
        <row r="190">
          <cell r="A190" t="str">
            <v>Vicissitude</v>
          </cell>
          <cell r="B190" t="str">
            <v>Fleshcraft</v>
          </cell>
          <cell r="C190" t="str">
            <v>Second</v>
          </cell>
        </row>
        <row r="191">
          <cell r="A191" t="str">
            <v>Vicissitude</v>
          </cell>
          <cell r="B191" t="str">
            <v>Bonecraft</v>
          </cell>
          <cell r="C191" t="str">
            <v>Third</v>
          </cell>
        </row>
        <row r="192">
          <cell r="A192" t="str">
            <v>Vicissitude</v>
          </cell>
          <cell r="B192" t="str">
            <v>Horrid Form</v>
          </cell>
          <cell r="C192" t="str">
            <v>Fourth</v>
          </cell>
        </row>
        <row r="193">
          <cell r="A193" t="str">
            <v>Vicissitude</v>
          </cell>
          <cell r="B193" t="str">
            <v>Bloodform</v>
          </cell>
          <cell r="C193" t="str">
            <v>Fifth</v>
          </cell>
        </row>
        <row r="194">
          <cell r="A194" t="str">
            <v>Visceratika</v>
          </cell>
          <cell r="B194" t="str">
            <v>Skin of the Chameleon</v>
          </cell>
          <cell r="C194" t="str">
            <v>First</v>
          </cell>
        </row>
        <row r="195">
          <cell r="A195" t="str">
            <v>Visceratika</v>
          </cell>
          <cell r="B195" t="str">
            <v>Scry the Hearthstone</v>
          </cell>
          <cell r="C195" t="str">
            <v>Second</v>
          </cell>
        </row>
        <row r="196">
          <cell r="A196" t="str">
            <v>Visceratika</v>
          </cell>
          <cell r="B196" t="str">
            <v>Bond with the Mountain</v>
          </cell>
          <cell r="C196" t="str">
            <v>Third</v>
          </cell>
        </row>
        <row r="197">
          <cell r="A197" t="str">
            <v>Visceratika</v>
          </cell>
          <cell r="B197" t="str">
            <v>Armor of Terra</v>
          </cell>
          <cell r="C197" t="str">
            <v>Fourth</v>
          </cell>
        </row>
        <row r="198">
          <cell r="A198" t="str">
            <v>Visceratika</v>
          </cell>
          <cell r="B198" t="str">
            <v>Stone Strength</v>
          </cell>
          <cell r="C198" t="str">
            <v>Fifth</v>
          </cell>
        </row>
        <row r="455">
          <cell r="K455" t="str">
            <v/>
          </cell>
        </row>
      </sheetData>
      <sheetData sheetId="4">
        <row r="1">
          <cell r="A1" t="str">
            <v>PRINTED AREA</v>
          </cell>
        </row>
        <row r="2">
          <cell r="A2" t="str">
            <v>Player:</v>
          </cell>
          <cell r="I2">
            <v>30</v>
          </cell>
        </row>
        <row r="3">
          <cell r="A3" t="str">
            <v>Membership #:</v>
          </cell>
          <cell r="I3">
            <v>30</v>
          </cell>
        </row>
        <row r="4">
          <cell r="A4" t="str">
            <v>Character Name:</v>
          </cell>
          <cell r="I4">
            <v>0</v>
          </cell>
        </row>
        <row r="5">
          <cell r="A5" t="str">
            <v>Date of Print:</v>
          </cell>
        </row>
        <row r="7">
          <cell r="A7" t="str">
            <v>Character Creation Log - Creation Points (Free Points)</v>
          </cell>
        </row>
        <row r="8">
          <cell r="A8" t="str">
            <v>Attributes:</v>
          </cell>
        </row>
        <row r="9">
          <cell r="A9" t="str">
            <v>Skills:</v>
          </cell>
        </row>
        <row r="11">
          <cell r="A11" t="str">
            <v>Backgrounds:</v>
          </cell>
        </row>
        <row r="12">
          <cell r="A12" t="str">
            <v>Disciplines:</v>
          </cell>
        </row>
        <row r="15">
          <cell r="A15" t="str">
            <v>Date</v>
          </cell>
        </row>
        <row r="16">
          <cell r="A16" t="str">
            <v>Creation</v>
          </cell>
        </row>
        <row r="17">
          <cell r="A17" t="str">
            <v>Creation</v>
          </cell>
        </row>
        <row r="18">
          <cell r="A18" t="str">
            <v>Creation</v>
          </cell>
        </row>
        <row r="19">
          <cell r="A19" t="str">
            <v>Creation</v>
          </cell>
        </row>
        <row r="20">
          <cell r="A20" t="str">
            <v>Creation</v>
          </cell>
        </row>
        <row r="21">
          <cell r="A21" t="str">
            <v>Creation</v>
          </cell>
        </row>
        <row r="22">
          <cell r="A22" t="str">
            <v>Creation</v>
          </cell>
        </row>
        <row r="23">
          <cell r="A23" t="str">
            <v>Creation</v>
          </cell>
        </row>
        <row r="24">
          <cell r="A24" t="str">
            <v>Creation</v>
          </cell>
        </row>
      </sheetData>
      <sheetData sheetId="5">
        <row r="1">
          <cell r="A1" t="str">
            <v>==========</v>
          </cell>
        </row>
        <row r="2">
          <cell r="A2" t="str">
            <v>XP Gains</v>
          </cell>
        </row>
        <row r="3">
          <cell r="A3" t="str">
            <v>==========</v>
          </cell>
        </row>
        <row r="4">
          <cell r="A4" t="str">
            <v>Downtime</v>
          </cell>
        </row>
        <row r="5">
          <cell r="A5" t="str">
            <v>Live Game</v>
          </cell>
        </row>
        <row r="6">
          <cell r="A6" t="str">
            <v>MC Gain</v>
          </cell>
        </row>
        <row r="7">
          <cell r="A7" t="str">
            <v>MC Loss</v>
          </cell>
        </row>
        <row r="8">
          <cell r="A8" t="str">
            <v>Flaws</v>
          </cell>
        </row>
        <row r="9">
          <cell r="A9" t="str">
            <v>Event XP</v>
          </cell>
        </row>
        <row r="10">
          <cell r="A10" t="str">
            <v>Other Gain</v>
          </cell>
        </row>
        <row r="11">
          <cell r="A11" t="str">
            <v>==========</v>
          </cell>
        </row>
        <row r="12">
          <cell r="A12" t="str">
            <v>XP Expenditures</v>
          </cell>
        </row>
        <row r="13">
          <cell r="A13" t="str">
            <v>==========</v>
          </cell>
        </row>
        <row r="14">
          <cell r="A14" t="str">
            <v>Attributes</v>
          </cell>
        </row>
        <row r="15">
          <cell r="A15" t="str">
            <v>Skills</v>
          </cell>
        </row>
        <row r="16">
          <cell r="A16" t="str">
            <v>Backgrounds</v>
          </cell>
        </row>
        <row r="17">
          <cell r="A17" t="str">
            <v>Discs &amp; Rituals</v>
          </cell>
        </row>
        <row r="18">
          <cell r="A18" t="str">
            <v>Merits</v>
          </cell>
        </row>
        <row r="19">
          <cell r="A19" t="str">
            <v>Flaw Buy-Off</v>
          </cell>
        </row>
        <row r="20">
          <cell r="A20" t="str">
            <v>Morality</v>
          </cell>
        </row>
      </sheetData>
      <sheetData sheetId="6" refreshError="1"/>
      <sheetData sheetId="7" refreshError="1"/>
      <sheetData sheetId="8" refreshError="1"/>
      <sheetData sheetId="9">
        <row r="2">
          <cell r="B2" t="str">
            <v>Inner Circle</v>
          </cell>
          <cell r="C2" t="str">
            <v>Ascendant</v>
          </cell>
          <cell r="D2" t="str">
            <v>Authority</v>
          </cell>
          <cell r="E2" t="str">
            <v>Commander</v>
          </cell>
          <cell r="F2" t="str">
            <v>Ominous</v>
          </cell>
          <cell r="H2" t="str">
            <v>Inner Circle</v>
          </cell>
        </row>
        <row r="3">
          <cell r="B3" t="str">
            <v>Imperator</v>
          </cell>
          <cell r="C3" t="str">
            <v>Ascendant</v>
          </cell>
          <cell r="D3" t="str">
            <v>Authority</v>
          </cell>
          <cell r="E3" t="str">
            <v>Commander</v>
          </cell>
          <cell r="H3" t="str">
            <v>Imperator</v>
          </cell>
        </row>
        <row r="4">
          <cell r="B4" t="str">
            <v>Justicar</v>
          </cell>
          <cell r="C4" t="str">
            <v>Ascendant</v>
          </cell>
          <cell r="D4" t="str">
            <v>Authority</v>
          </cell>
          <cell r="E4" t="str">
            <v>Commander</v>
          </cell>
          <cell r="H4" t="str">
            <v>Justicar</v>
          </cell>
        </row>
        <row r="5">
          <cell r="B5" t="str">
            <v>Archon</v>
          </cell>
          <cell r="C5" t="str">
            <v>Commander</v>
          </cell>
          <cell r="D5" t="str">
            <v>Noble</v>
          </cell>
          <cell r="H5" t="str">
            <v>Archon</v>
          </cell>
        </row>
        <row r="6">
          <cell r="B6" t="str">
            <v>Alastor</v>
          </cell>
          <cell r="C6" t="str">
            <v>Commander</v>
          </cell>
          <cell r="H6" t="str">
            <v>Alastor</v>
          </cell>
        </row>
        <row r="7">
          <cell r="B7" t="str">
            <v>Prince</v>
          </cell>
          <cell r="C7" t="str">
            <v>Authority</v>
          </cell>
          <cell r="D7" t="str">
            <v>Commander</v>
          </cell>
          <cell r="E7" t="str">
            <v>Sovereign</v>
          </cell>
          <cell r="H7" t="str">
            <v>Regent</v>
          </cell>
        </row>
        <row r="8">
          <cell r="B8" t="str">
            <v>Seneschal</v>
          </cell>
          <cell r="C8" t="str">
            <v>Noble</v>
          </cell>
          <cell r="D8" t="str">
            <v>~Authority</v>
          </cell>
          <cell r="H8" t="str">
            <v>Cardinal</v>
          </cell>
        </row>
        <row r="9">
          <cell r="B9" t="str">
            <v>Primogen</v>
          </cell>
          <cell r="C9" t="str">
            <v>Noble</v>
          </cell>
          <cell r="H9" t="str">
            <v/>
          </cell>
        </row>
        <row r="10">
          <cell r="B10" t="str">
            <v>Whip</v>
          </cell>
          <cell r="C10" t="str">
            <v>~Noble</v>
          </cell>
          <cell r="H10" t="str">
            <v/>
          </cell>
        </row>
        <row r="11">
          <cell r="B11" t="str">
            <v>Harpy</v>
          </cell>
          <cell r="C11" t="str">
            <v>Prominent</v>
          </cell>
          <cell r="D11" t="str">
            <v>Noble</v>
          </cell>
          <cell r="E11" t="str">
            <v>Guardian</v>
          </cell>
          <cell r="H11" t="str">
            <v/>
          </cell>
        </row>
        <row r="12">
          <cell r="B12" t="str">
            <v>Lesser Harpy</v>
          </cell>
          <cell r="C12" t="str">
            <v>~Guardian</v>
          </cell>
          <cell r="H12" t="str">
            <v/>
          </cell>
        </row>
        <row r="13">
          <cell r="B13" t="str">
            <v>Keeper of Elysium</v>
          </cell>
          <cell r="C13" t="str">
            <v>Enforcer</v>
          </cell>
          <cell r="D13" t="str">
            <v>Guardian</v>
          </cell>
          <cell r="H13" t="str">
            <v/>
          </cell>
        </row>
        <row r="14">
          <cell r="B14" t="str">
            <v>Sheriff</v>
          </cell>
          <cell r="C14" t="str">
            <v>Enforcer</v>
          </cell>
          <cell r="D14" t="str">
            <v>Privileged</v>
          </cell>
        </row>
        <row r="15">
          <cell r="B15" t="str">
            <v>Scourge</v>
          </cell>
          <cell r="C15" t="str">
            <v>Enforcer</v>
          </cell>
        </row>
        <row r="16">
          <cell r="B16" t="str">
            <v>Elder</v>
          </cell>
          <cell r="C16" t="str">
            <v>Confirmed</v>
          </cell>
          <cell r="D16" t="str">
            <v>Established</v>
          </cell>
          <cell r="E16" t="str">
            <v>Privileged</v>
          </cell>
        </row>
        <row r="17">
          <cell r="B17" t="str">
            <v>Ancilla</v>
          </cell>
          <cell r="C17" t="str">
            <v>Confirmed</v>
          </cell>
        </row>
        <row r="18">
          <cell r="B18" t="str">
            <v>Neonate</v>
          </cell>
        </row>
        <row r="19">
          <cell r="B19" t="str">
            <v>Baron</v>
          </cell>
          <cell r="C19" t="str">
            <v>Authority</v>
          </cell>
          <cell r="D19" t="str">
            <v>Mandate</v>
          </cell>
        </row>
        <row r="20">
          <cell r="B20" t="str">
            <v>Constable</v>
          </cell>
          <cell r="C20" t="str">
            <v>Enforcer</v>
          </cell>
          <cell r="D20" t="str">
            <v>Warrant</v>
          </cell>
        </row>
        <row r="21">
          <cell r="B21" t="str">
            <v>Architect</v>
          </cell>
          <cell r="C21" t="str">
            <v>Enforcer</v>
          </cell>
        </row>
        <row r="22">
          <cell r="B22" t="str">
            <v>Ambassador</v>
          </cell>
          <cell r="C22" t="str">
            <v>Established</v>
          </cell>
        </row>
        <row r="23">
          <cell r="B23" t="str">
            <v>Regent</v>
          </cell>
          <cell r="C23" t="str">
            <v>Authority</v>
          </cell>
          <cell r="D23" t="str">
            <v>Commander</v>
          </cell>
          <cell r="E23" t="str">
            <v>Ominous</v>
          </cell>
          <cell r="F23" t="str">
            <v>Sacrosanct</v>
          </cell>
        </row>
        <row r="24">
          <cell r="B24" t="str">
            <v>Cardinal</v>
          </cell>
          <cell r="C24" t="str">
            <v>Authority</v>
          </cell>
          <cell r="D24" t="str">
            <v>Glorious</v>
          </cell>
          <cell r="E24" t="str">
            <v>Sacrosanct</v>
          </cell>
        </row>
        <row r="25">
          <cell r="B25" t="str">
            <v>Archbishop</v>
          </cell>
          <cell r="C25" t="str">
            <v>Authority</v>
          </cell>
          <cell r="D25" t="str">
            <v>Glorious</v>
          </cell>
          <cell r="E25" t="str">
            <v>Ordained</v>
          </cell>
        </row>
        <row r="26">
          <cell r="B26" t="str">
            <v>Bishop</v>
          </cell>
          <cell r="C26" t="str">
            <v>Blessed</v>
          </cell>
          <cell r="D26" t="str">
            <v>Enforcer</v>
          </cell>
          <cell r="E26" t="str">
            <v>Ordained</v>
          </cell>
        </row>
        <row r="27">
          <cell r="B27" t="str">
            <v>Templar</v>
          </cell>
          <cell r="C27" t="str">
            <v>Enforcer</v>
          </cell>
        </row>
        <row r="28">
          <cell r="B28" t="str">
            <v>Priscus</v>
          </cell>
          <cell r="C28" t="str">
            <v>Infamous</v>
          </cell>
          <cell r="D28" t="str">
            <v>Prominent</v>
          </cell>
          <cell r="E28" t="str">
            <v>Sacrosanct</v>
          </cell>
        </row>
        <row r="29">
          <cell r="B29" t="str">
            <v>Ductus</v>
          </cell>
          <cell r="C29" t="str">
            <v>Blessed</v>
          </cell>
        </row>
        <row r="30">
          <cell r="B30" t="str">
            <v>Priest</v>
          </cell>
          <cell r="C30" t="str">
            <v>Ordained</v>
          </cell>
        </row>
        <row r="31">
          <cell r="B31" t="str">
            <v>Abbot</v>
          </cell>
        </row>
        <row r="33">
          <cell r="C33" t="str">
            <v>Courteous</v>
          </cell>
        </row>
        <row r="34">
          <cell r="C34" t="str">
            <v>Courageous</v>
          </cell>
        </row>
        <row r="35">
          <cell r="C35" t="str">
            <v>Defender</v>
          </cell>
        </row>
        <row r="36">
          <cell r="C36" t="str">
            <v>Favored</v>
          </cell>
        </row>
        <row r="37">
          <cell r="C37" t="str">
            <v>Honorable</v>
          </cell>
        </row>
        <row r="38">
          <cell r="C38" t="str">
            <v>Loyal</v>
          </cell>
        </row>
        <row r="39">
          <cell r="C39" t="str">
            <v>Praised</v>
          </cell>
        </row>
        <row r="40">
          <cell r="C40" t="str">
            <v>Triumphant</v>
          </cell>
        </row>
        <row r="41">
          <cell r="C41" t="str">
            <v>Victorious</v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57">
          <cell r="C57" t="str">
            <v>Warned</v>
          </cell>
        </row>
        <row r="58">
          <cell r="C58" t="str">
            <v>Disgraced</v>
          </cell>
        </row>
        <row r="59">
          <cell r="C59" t="str">
            <v>Forsaken</v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</sheetData>
      <sheetData sheetId="10" refreshError="1"/>
      <sheetData sheetId="11" refreshError="1"/>
      <sheetData sheetId="12">
        <row r="2">
          <cell r="E2" t="str">
            <v>Acute Sense - [1]</v>
          </cell>
          <cell r="J2" t="str">
            <v>Addiction - [2]</v>
          </cell>
          <cell r="L2" t="str">
            <v>Incapacitated</v>
          </cell>
        </row>
        <row r="3">
          <cell r="E3" t="str">
            <v>Additional Common Discipline - [4]</v>
          </cell>
          <cell r="J3" t="str">
            <v>Amnesia - [1]</v>
          </cell>
          <cell r="L3" t="str">
            <v>Compulsion</v>
          </cell>
        </row>
        <row r="4">
          <cell r="E4" t="str">
            <v>Additional Uncommon Discipline - [5]</v>
          </cell>
          <cell r="J4" t="str">
            <v>Archaic - [2]</v>
          </cell>
          <cell r="L4" t="str">
            <v>Phobia</v>
          </cell>
        </row>
        <row r="5">
          <cell r="E5" t="str">
            <v>Ambidextrous - [2]</v>
          </cell>
          <cell r="J5" t="str">
            <v>Awkward Mobility - [2]</v>
          </cell>
          <cell r="L5" t="str">
            <v>Destruction</v>
          </cell>
        </row>
        <row r="6">
          <cell r="E6" t="str">
            <v>Arcane - [1]</v>
          </cell>
          <cell r="J6" t="str">
            <v>Bad Sight - [2]</v>
          </cell>
          <cell r="L6" t="str">
            <v>Obsession</v>
          </cell>
        </row>
        <row r="7">
          <cell r="E7" t="str">
            <v>Blasé - [3]</v>
          </cell>
          <cell r="J7" t="str">
            <v>Beacon of the Unholy - [3]</v>
          </cell>
          <cell r="L7" t="str">
            <v>Belief</v>
          </cell>
        </row>
        <row r="8">
          <cell r="E8" t="str">
            <v>Calm Heart - [1]</v>
          </cell>
          <cell r="J8" t="str">
            <v>Beast in the Mirror - [2]</v>
          </cell>
        </row>
        <row r="9">
          <cell r="E9" t="str">
            <v>Clan - Uncommon - [2]</v>
          </cell>
          <cell r="J9" t="str">
            <v>Beastial Instinct - [2]</v>
          </cell>
        </row>
        <row r="10">
          <cell r="E10" t="str">
            <v>Clan - Rare - [4]</v>
          </cell>
          <cell r="J10" t="str">
            <v>Blood Rot - [5]</v>
          </cell>
        </row>
        <row r="11">
          <cell r="E11" t="str">
            <v>Clan - Restricted - [6]</v>
          </cell>
          <cell r="J11" t="str">
            <v>Bound to the Earth - [2]</v>
          </cell>
        </row>
        <row r="12">
          <cell r="E12" t="str">
            <v>Clear Sighted - [3]</v>
          </cell>
          <cell r="J12" t="str">
            <v>Blunted Fangs - [2]</v>
          </cell>
        </row>
        <row r="13">
          <cell r="E13" t="str">
            <v>Code of Honor - [2]</v>
          </cell>
          <cell r="J13" t="str">
            <v>Cannot Cross Running Water - [2]</v>
          </cell>
        </row>
        <row r="14">
          <cell r="E14" t="str">
            <v>Daredevil - [2]</v>
          </cell>
          <cell r="J14" t="str">
            <v>Careless - [1]</v>
          </cell>
        </row>
        <row r="15">
          <cell r="E15" t="str">
            <v>Efficient Digestion - [1]</v>
          </cell>
          <cell r="J15" t="str">
            <v>Childlike - [4]</v>
          </cell>
        </row>
        <row r="16">
          <cell r="E16" t="str">
            <v>Efficient Learner - [2]</v>
          </cell>
          <cell r="J16" t="str">
            <v>Conspicuous Consumption - [3]</v>
          </cell>
        </row>
        <row r="17">
          <cell r="E17" t="str">
            <v>Golconda Seeker - [5]</v>
          </cell>
          <cell r="J17" t="str">
            <v>Curiosity - [2]</v>
          </cell>
        </row>
        <row r="18">
          <cell r="E18" t="str">
            <v>Infernal Power - [3]</v>
          </cell>
          <cell r="J18" t="str">
            <v>Cursed - [1]</v>
          </cell>
        </row>
        <row r="19">
          <cell r="E19" t="str">
            <v>Intense Vitality - [2]</v>
          </cell>
          <cell r="J19" t="str">
            <v>Dark Fate - [5]</v>
          </cell>
        </row>
        <row r="20">
          <cell r="E20" t="str">
            <v>Iron Will - [3]</v>
          </cell>
          <cell r="J20" t="str">
            <v>Dark Secret - [1]</v>
          </cell>
        </row>
        <row r="21">
          <cell r="E21" t="str">
            <v>Light Sleeper - [1]</v>
          </cell>
          <cell r="J21" t="str">
            <v>Death Sight - [2]</v>
          </cell>
        </row>
        <row r="22">
          <cell r="E22" t="str">
            <v>Loremaster - [1]</v>
          </cell>
          <cell r="J22" t="str">
            <v>Deep Sleeper - [2]</v>
          </cell>
        </row>
        <row r="23">
          <cell r="E23" t="str">
            <v>Lucky - [2]</v>
          </cell>
          <cell r="J23" t="str">
            <v>Derangement - [2]</v>
          </cell>
        </row>
        <row r="24">
          <cell r="E24" t="str">
            <v>Magic Resistance - [3]</v>
          </cell>
          <cell r="J24" t="str">
            <v>Derangement, Severe - [3]</v>
          </cell>
        </row>
        <row r="25">
          <cell r="E25" t="str">
            <v>Medium - [1]</v>
          </cell>
          <cell r="J25" t="str">
            <v>Disease Carrier - [4]</v>
          </cell>
        </row>
        <row r="26">
          <cell r="E26" t="str">
            <v>Natural Linguist - [1]</v>
          </cell>
          <cell r="J26" t="str">
            <v>Dull - [2]</v>
          </cell>
        </row>
        <row r="27">
          <cell r="E27" t="str">
            <v>Necromantic Training - [5]</v>
          </cell>
          <cell r="J27" t="str">
            <v>Eerie Presence - [1]</v>
          </cell>
        </row>
        <row r="28">
          <cell r="E28" t="str">
            <v>Oracular Ability - [2]</v>
          </cell>
          <cell r="J28" t="str">
            <v>Flesh of the Corpse - [5]</v>
          </cell>
        </row>
        <row r="29">
          <cell r="E29" t="str">
            <v>Path of Enlightenment - [3]</v>
          </cell>
          <cell r="J29" t="str">
            <v>Fragile Bones  - [4]</v>
          </cell>
        </row>
        <row r="30">
          <cell r="E30" t="str">
            <v>Path of Enlightenment (In Clan) - [2]</v>
          </cell>
          <cell r="J30" t="str">
            <v>Gehenna Prophet - [2]</v>
          </cell>
        </row>
        <row r="31">
          <cell r="E31" t="str">
            <v>Path of Enlightenment (Discount) - [1]</v>
          </cell>
          <cell r="J31" t="str">
            <v>Grip of the Damned - [2]</v>
          </cell>
        </row>
        <row r="32">
          <cell r="E32" t="str">
            <v>Personal Masquerade - [1]</v>
          </cell>
          <cell r="J32" t="str">
            <v>Hard of Hearing - [2]</v>
          </cell>
        </row>
        <row r="33">
          <cell r="E33" t="str">
            <v>Reputation - [2]</v>
          </cell>
          <cell r="J33" t="str">
            <v>Haunted - [1]</v>
          </cell>
        </row>
        <row r="34">
          <cell r="E34" t="str">
            <v>Rugged - [3]</v>
          </cell>
          <cell r="J34" t="str">
            <v>Hunted - [4]</v>
          </cell>
        </row>
        <row r="35">
          <cell r="E35" t="str">
            <v>Skill Aptitude - [2]</v>
          </cell>
          <cell r="J35" t="str">
            <v>Infamous Brood - [3]</v>
          </cell>
        </row>
        <row r="36">
          <cell r="E36" t="str">
            <v>Slippery Customer - [2]</v>
          </cell>
          <cell r="J36" t="str">
            <v>Illiterate - [1]</v>
          </cell>
        </row>
        <row r="37">
          <cell r="E37" t="str">
            <v>Thaumaturgic Training - [4]</v>
          </cell>
          <cell r="J37" t="str">
            <v>Impatient - [2]</v>
          </cell>
        </row>
        <row r="38">
          <cell r="E38" t="str">
            <v>Unbondable - [4]</v>
          </cell>
          <cell r="J38" t="str">
            <v>Inept - [3]</v>
          </cell>
        </row>
        <row r="39">
          <cell r="E39" t="str">
            <v>Unyielding - [4]</v>
          </cell>
          <cell r="J39" t="str">
            <v>Intolerance - [1]</v>
          </cell>
        </row>
        <row r="40">
          <cell r="E40" t="str">
            <v>Versatile - [3]</v>
          </cell>
          <cell r="J40" t="str">
            <v>Known to be Dead - [1]</v>
          </cell>
        </row>
        <row r="41">
          <cell r="E41" t="str">
            <v>Whisper of Life - [1]</v>
          </cell>
          <cell r="J41" t="str">
            <v>Lesser Generation - [1]</v>
          </cell>
        </row>
        <row r="42">
          <cell r="E42" t="str">
            <v>========================</v>
          </cell>
          <cell r="J42" t="str">
            <v>Lesser Generation - [2]</v>
          </cell>
        </row>
        <row r="43">
          <cell r="E43" t="str">
            <v>Clan Merits</v>
          </cell>
          <cell r="J43" t="str">
            <v>Low Pain Threshold - [3]</v>
          </cell>
        </row>
        <row r="44">
          <cell r="E44" t="str">
            <v>========================</v>
          </cell>
          <cell r="J44" t="str">
            <v>Magic Susceptibility - [2]</v>
          </cell>
        </row>
        <row r="45">
          <cell r="E45" t="str">
            <v>~~~</v>
          </cell>
          <cell r="J45" t="str">
            <v>Methuselah's Thirst - [4]</v>
          </cell>
        </row>
        <row r="46">
          <cell r="E46" t="str">
            <v>~~~</v>
          </cell>
          <cell r="J46" t="str">
            <v>Nightmares - [1]</v>
          </cell>
        </row>
        <row r="47">
          <cell r="E47" t="str">
            <v>~~~</v>
          </cell>
          <cell r="J47" t="str">
            <v>Necrophile - [1]</v>
          </cell>
        </row>
        <row r="48">
          <cell r="E48" t="str">
            <v>~~~</v>
          </cell>
          <cell r="J48" t="str">
            <v>Noteriety - [2]</v>
          </cell>
        </row>
        <row r="49">
          <cell r="E49" t="str">
            <v>~~~</v>
          </cell>
          <cell r="J49" t="str">
            <v>Obvious Predator - [2]</v>
          </cell>
        </row>
        <row r="50">
          <cell r="E50" t="str">
            <v>========================</v>
          </cell>
          <cell r="J50" t="str">
            <v>One Eye - [3]</v>
          </cell>
        </row>
        <row r="51">
          <cell r="E51" t="str">
            <v>Sect Merits</v>
          </cell>
          <cell r="J51" t="str">
            <v>Overconfident - [2]</v>
          </cell>
        </row>
        <row r="52">
          <cell r="E52" t="str">
            <v>========================</v>
          </cell>
          <cell r="J52" t="str">
            <v>Permanent Wound - [3]</v>
          </cell>
        </row>
        <row r="53">
          <cell r="E53" t="str">
            <v/>
          </cell>
          <cell r="J53" t="str">
            <v>Poseidon's Call - [3]</v>
          </cell>
        </row>
        <row r="54">
          <cell r="E54" t="str">
            <v/>
          </cell>
          <cell r="J54" t="str">
            <v>Pied Piper - [1]</v>
          </cell>
        </row>
        <row r="55">
          <cell r="E55" t="str">
            <v/>
          </cell>
          <cell r="J55" t="str">
            <v>Prey Exclusion - [1]</v>
          </cell>
        </row>
        <row r="56">
          <cell r="E56" t="str">
            <v/>
          </cell>
          <cell r="J56" t="str">
            <v>Repelled by Religion - [3]</v>
          </cell>
        </row>
        <row r="57">
          <cell r="E57" t="str">
            <v/>
          </cell>
          <cell r="J57" t="str">
            <v>Short Attention Span - [4]</v>
          </cell>
        </row>
        <row r="58">
          <cell r="E58" t="str">
            <v/>
          </cell>
          <cell r="J58" t="str">
            <v>Short Fuse - [2]</v>
          </cell>
        </row>
        <row r="59">
          <cell r="E59" t="str">
            <v/>
          </cell>
          <cell r="J59" t="str">
            <v>Slow Healing - [3]</v>
          </cell>
        </row>
        <row r="60">
          <cell r="E60" t="str">
            <v/>
          </cell>
          <cell r="J60" t="str">
            <v>Slow Reactions - [3]</v>
          </cell>
        </row>
        <row r="61">
          <cell r="E61" t="str">
            <v/>
          </cell>
          <cell r="J61" t="str">
            <v>Stolen Potential - [3]</v>
          </cell>
        </row>
        <row r="62">
          <cell r="E62" t="str">
            <v/>
          </cell>
          <cell r="J62" t="str">
            <v>Thin Blooded - 14th - [3]</v>
          </cell>
        </row>
        <row r="63">
          <cell r="E63" t="str">
            <v/>
          </cell>
          <cell r="J63" t="str">
            <v>Thin Blooded - 15th - [3]</v>
          </cell>
        </row>
        <row r="64">
          <cell r="J64" t="str">
            <v>Thirst for Innocence - [1]</v>
          </cell>
        </row>
        <row r="65">
          <cell r="J65" t="str">
            <v>Trouble Magnet - [1]</v>
          </cell>
        </row>
        <row r="66">
          <cell r="J66" t="str">
            <v>Vulnerability to Silver - [2]</v>
          </cell>
        </row>
        <row r="67">
          <cell r="J67" t="str">
            <v>Weak-Willed - [3]</v>
          </cell>
        </row>
        <row r="68">
          <cell r="J68" t="str">
            <v>Weak Stomach - [3]</v>
          </cell>
        </row>
        <row r="69">
          <cell r="J69" t="str">
            <v>========================</v>
          </cell>
        </row>
        <row r="70">
          <cell r="J70" t="str">
            <v>Sect Flaws</v>
          </cell>
        </row>
        <row r="71">
          <cell r="J71" t="str">
            <v>========================</v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</sheetData>
      <sheetData sheetId="13">
        <row r="1">
          <cell r="G1" t="str">
            <v>●</v>
          </cell>
          <cell r="H1" t="str">
            <v>○</v>
          </cell>
        </row>
        <row r="2">
          <cell r="A2" t="str">
            <v>Primary</v>
          </cell>
          <cell r="B2" t="str">
            <v>Crafts</v>
          </cell>
          <cell r="E2" t="str">
            <v>Architect</v>
          </cell>
          <cell r="F2" t="str">
            <v>Humanity</v>
          </cell>
        </row>
        <row r="3">
          <cell r="A3" t="str">
            <v>Secondary</v>
          </cell>
          <cell r="B3" t="str">
            <v>Performance</v>
          </cell>
          <cell r="C3" t="str">
            <v>Ghoul</v>
          </cell>
          <cell r="D3">
            <v>5</v>
          </cell>
          <cell r="E3" t="str">
            <v>Artist</v>
          </cell>
          <cell r="F3" t="str">
            <v>Path of Caine</v>
          </cell>
          <cell r="K3">
            <v>0</v>
          </cell>
          <cell r="L3">
            <v>10</v>
          </cell>
          <cell r="M3">
            <v>70</v>
          </cell>
        </row>
        <row r="4">
          <cell r="A4" t="str">
            <v>Tertiary</v>
          </cell>
          <cell r="B4" t="str">
            <v>Science</v>
          </cell>
          <cell r="C4">
            <v>15</v>
          </cell>
          <cell r="D4">
            <v>10</v>
          </cell>
          <cell r="E4" t="str">
            <v>Bully</v>
          </cell>
          <cell r="F4" t="str">
            <v>Path of Cathari</v>
          </cell>
          <cell r="K4">
            <v>1</v>
          </cell>
          <cell r="L4">
            <v>10</v>
          </cell>
          <cell r="M4">
            <v>80</v>
          </cell>
        </row>
        <row r="5">
          <cell r="A5" t="str">
            <v/>
          </cell>
          <cell r="C5">
            <v>14</v>
          </cell>
          <cell r="D5">
            <v>10</v>
          </cell>
          <cell r="E5" t="str">
            <v>Caregiver</v>
          </cell>
          <cell r="F5" t="str">
            <v>Path of Chivalry</v>
          </cell>
          <cell r="K5">
            <v>2</v>
          </cell>
          <cell r="L5">
            <v>10</v>
          </cell>
          <cell r="M5">
            <v>90</v>
          </cell>
        </row>
        <row r="6">
          <cell r="A6" t="str">
            <v/>
          </cell>
          <cell r="B6" t="str">
            <v>Alternate Identity</v>
          </cell>
          <cell r="C6">
            <v>13</v>
          </cell>
          <cell r="D6">
            <v>10</v>
          </cell>
          <cell r="E6" t="str">
            <v>Child</v>
          </cell>
          <cell r="F6" t="str">
            <v>Path of Death &amp; the Soul</v>
          </cell>
          <cell r="K6">
            <v>3</v>
          </cell>
          <cell r="L6">
            <v>10</v>
          </cell>
          <cell r="M6">
            <v>100</v>
          </cell>
        </row>
        <row r="7">
          <cell r="A7" t="str">
            <v/>
          </cell>
          <cell r="B7" t="str">
            <v>Haven</v>
          </cell>
          <cell r="C7">
            <v>12</v>
          </cell>
          <cell r="D7">
            <v>10</v>
          </cell>
          <cell r="E7" t="str">
            <v>Competitor</v>
          </cell>
          <cell r="F7" t="str">
            <v>Path of Ecstasy</v>
          </cell>
          <cell r="K7">
            <v>4</v>
          </cell>
          <cell r="L7">
            <v>8</v>
          </cell>
          <cell r="M7">
            <v>108</v>
          </cell>
        </row>
        <row r="8">
          <cell r="A8" t="str">
            <v>Primary</v>
          </cell>
          <cell r="B8" t="str">
            <v>Retainer</v>
          </cell>
          <cell r="C8">
            <v>11</v>
          </cell>
          <cell r="D8">
            <v>10</v>
          </cell>
          <cell r="E8" t="str">
            <v>Con Artist</v>
          </cell>
          <cell r="F8" t="str">
            <v>Path of Evil Revelations</v>
          </cell>
          <cell r="K8">
            <v>5</v>
          </cell>
          <cell r="L8">
            <v>8</v>
          </cell>
          <cell r="M8">
            <v>116</v>
          </cell>
        </row>
        <row r="9">
          <cell r="A9" t="str">
            <v>Secondary</v>
          </cell>
          <cell r="B9" t="str">
            <v/>
          </cell>
          <cell r="C9">
            <v>10</v>
          </cell>
          <cell r="D9">
            <v>12</v>
          </cell>
          <cell r="E9" t="str">
            <v>Conformist</v>
          </cell>
          <cell r="F9" t="str">
            <v>Path of Feral Heart</v>
          </cell>
          <cell r="K9">
            <v>6</v>
          </cell>
          <cell r="L9">
            <v>8</v>
          </cell>
          <cell r="M9">
            <v>124</v>
          </cell>
        </row>
        <row r="10">
          <cell r="A10" t="str">
            <v>Tertiary</v>
          </cell>
          <cell r="C10">
            <v>9</v>
          </cell>
          <cell r="D10">
            <v>12</v>
          </cell>
          <cell r="E10" t="str">
            <v>Curious</v>
          </cell>
          <cell r="F10" t="str">
            <v>Path of Harmony</v>
          </cell>
          <cell r="K10">
            <v>7</v>
          </cell>
          <cell r="L10">
            <v>8</v>
          </cell>
          <cell r="M10">
            <v>132</v>
          </cell>
        </row>
        <row r="11">
          <cell r="B11" t="str">
            <v>Camarilla</v>
          </cell>
          <cell r="C11">
            <v>8</v>
          </cell>
          <cell r="D11">
            <v>15</v>
          </cell>
          <cell r="E11" t="str">
            <v>Curmudgeon</v>
          </cell>
          <cell r="F11" t="str">
            <v>Path of Heaven</v>
          </cell>
          <cell r="K11">
            <v>8</v>
          </cell>
          <cell r="L11">
            <v>8</v>
          </cell>
          <cell r="M11">
            <v>140</v>
          </cell>
        </row>
        <row r="12">
          <cell r="A12" t="str">
            <v xml:space="preserve"> 4</v>
          </cell>
          <cell r="B12" t="str">
            <v>Anarch</v>
          </cell>
          <cell r="C12">
            <v>7</v>
          </cell>
          <cell r="D12">
            <v>20</v>
          </cell>
          <cell r="E12" t="str">
            <v>Cultured</v>
          </cell>
          <cell r="F12" t="str">
            <v>Path of Honorable Accord</v>
          </cell>
          <cell r="K12">
            <v>9</v>
          </cell>
          <cell r="L12">
            <v>8</v>
          </cell>
          <cell r="M12">
            <v>148</v>
          </cell>
        </row>
        <row r="13">
          <cell r="A13" t="str">
            <v xml:space="preserve"> 3</v>
          </cell>
          <cell r="B13" t="str">
            <v>Sabbat</v>
          </cell>
          <cell r="C13">
            <v>6</v>
          </cell>
          <cell r="D13">
            <v>30</v>
          </cell>
          <cell r="E13" t="str">
            <v>Enigma</v>
          </cell>
          <cell r="F13" t="str">
            <v>Path of Lilith</v>
          </cell>
          <cell r="K13">
            <v>10</v>
          </cell>
          <cell r="L13">
            <v>8</v>
          </cell>
          <cell r="M13">
            <v>156</v>
          </cell>
        </row>
        <row r="14">
          <cell r="A14" t="str">
            <v xml:space="preserve"> 2</v>
          </cell>
          <cell r="B14" t="str">
            <v>Independent</v>
          </cell>
          <cell r="E14" t="str">
            <v>Fanatic</v>
          </cell>
          <cell r="F14" t="str">
            <v>Path of Metamorphosis</v>
          </cell>
          <cell r="K14">
            <v>11</v>
          </cell>
          <cell r="L14">
            <v>8</v>
          </cell>
          <cell r="M14">
            <v>164</v>
          </cell>
        </row>
        <row r="15">
          <cell r="A15" t="str">
            <v xml:space="preserve"> 1</v>
          </cell>
          <cell r="E15" t="str">
            <v>Fighter</v>
          </cell>
          <cell r="F15" t="str">
            <v>Path of Night</v>
          </cell>
          <cell r="K15">
            <v>12</v>
          </cell>
          <cell r="L15">
            <v>8</v>
          </cell>
          <cell r="M15">
            <v>172</v>
          </cell>
        </row>
        <row r="16">
          <cell r="B16" t="str">
            <v>Primary Player Character</v>
          </cell>
          <cell r="E16" t="str">
            <v>Freak</v>
          </cell>
          <cell r="F16" t="str">
            <v>Path of Orion</v>
          </cell>
          <cell r="K16">
            <v>13</v>
          </cell>
          <cell r="L16">
            <v>8</v>
          </cell>
          <cell r="M16">
            <v>180</v>
          </cell>
        </row>
        <row r="17">
          <cell r="A17" t="str">
            <v xml:space="preserve"> 3</v>
          </cell>
          <cell r="B17" t="str">
            <v>Secondary Player Character</v>
          </cell>
          <cell r="E17" t="str">
            <v>Free Spirit</v>
          </cell>
          <cell r="F17" t="str">
            <v>Path of Paradox</v>
          </cell>
          <cell r="K17">
            <v>14</v>
          </cell>
          <cell r="L17">
            <v>8</v>
          </cell>
          <cell r="M17">
            <v>188</v>
          </cell>
        </row>
        <row r="18">
          <cell r="A18" t="str">
            <v xml:space="preserve"> 2</v>
          </cell>
          <cell r="B18" t="str">
            <v>Non-Player Character</v>
          </cell>
          <cell r="E18" t="str">
            <v>Judge</v>
          </cell>
          <cell r="F18" t="str">
            <v>Path of Power &amp; the Inner Voice</v>
          </cell>
          <cell r="K18">
            <v>15</v>
          </cell>
          <cell r="L18">
            <v>8</v>
          </cell>
          <cell r="M18">
            <v>196</v>
          </cell>
        </row>
        <row r="19">
          <cell r="A19" t="str">
            <v xml:space="preserve"> 1</v>
          </cell>
          <cell r="E19" t="str">
            <v>Know-It-All</v>
          </cell>
          <cell r="F19" t="str">
            <v>Path of Scorched Heart</v>
          </cell>
          <cell r="K19">
            <v>16</v>
          </cell>
          <cell r="L19">
            <v>8</v>
          </cell>
          <cell r="M19">
            <v>204</v>
          </cell>
        </row>
        <row r="20">
          <cell r="B20" t="str">
            <v>Low</v>
          </cell>
          <cell r="E20" t="str">
            <v>Introvert</v>
          </cell>
          <cell r="F20" t="str">
            <v>Path of Typhon-Set</v>
          </cell>
          <cell r="K20">
            <v>17</v>
          </cell>
          <cell r="L20">
            <v>6</v>
          </cell>
          <cell r="M20">
            <v>210</v>
          </cell>
        </row>
        <row r="21">
          <cell r="A21" t="str">
            <v xml:space="preserve"> 2</v>
          </cell>
          <cell r="B21" t="str">
            <v>Mid</v>
          </cell>
          <cell r="E21" t="str">
            <v>Leader</v>
          </cell>
          <cell r="K21">
            <v>18</v>
          </cell>
          <cell r="L21">
            <v>6</v>
          </cell>
          <cell r="M21">
            <v>216</v>
          </cell>
        </row>
        <row r="22">
          <cell r="A22" t="str">
            <v xml:space="preserve"> 1</v>
          </cell>
          <cell r="B22" t="str">
            <v>High</v>
          </cell>
          <cell r="E22" t="str">
            <v>Loner</v>
          </cell>
          <cell r="K22">
            <v>19</v>
          </cell>
          <cell r="L22">
            <v>6</v>
          </cell>
          <cell r="M22">
            <v>222</v>
          </cell>
        </row>
        <row r="23">
          <cell r="B23" t="str">
            <v>Top</v>
          </cell>
          <cell r="E23" t="str">
            <v>Loose Cannon</v>
          </cell>
          <cell r="K23">
            <v>20</v>
          </cell>
          <cell r="L23">
            <v>6</v>
          </cell>
          <cell r="M23">
            <v>228</v>
          </cell>
        </row>
        <row r="24">
          <cell r="A24" t="str">
            <v>Strength</v>
          </cell>
          <cell r="E24" t="str">
            <v>Martyr</v>
          </cell>
          <cell r="K24">
            <v>21</v>
          </cell>
          <cell r="L24">
            <v>6</v>
          </cell>
          <cell r="M24">
            <v>234</v>
          </cell>
        </row>
        <row r="25">
          <cell r="A25" t="str">
            <v>Dexterity</v>
          </cell>
          <cell r="E25" t="str">
            <v>Mediator</v>
          </cell>
          <cell r="K25">
            <v>22</v>
          </cell>
          <cell r="L25">
            <v>6</v>
          </cell>
          <cell r="M25">
            <v>240</v>
          </cell>
        </row>
        <row r="26">
          <cell r="A26" t="str">
            <v>Stamina</v>
          </cell>
          <cell r="E26" t="str">
            <v>Mercenary</v>
          </cell>
          <cell r="K26">
            <v>23</v>
          </cell>
          <cell r="L26">
            <v>6</v>
          </cell>
          <cell r="M26">
            <v>246</v>
          </cell>
        </row>
        <row r="27">
          <cell r="E27" t="str">
            <v>Monster</v>
          </cell>
          <cell r="K27">
            <v>24</v>
          </cell>
          <cell r="L27">
            <v>6</v>
          </cell>
          <cell r="M27">
            <v>252</v>
          </cell>
        </row>
        <row r="28">
          <cell r="A28" t="str">
            <v>Charisma</v>
          </cell>
          <cell r="E28" t="str">
            <v>Penitent</v>
          </cell>
          <cell r="K28">
            <v>25</v>
          </cell>
          <cell r="L28">
            <v>6</v>
          </cell>
          <cell r="M28">
            <v>258</v>
          </cell>
        </row>
        <row r="29">
          <cell r="A29" t="str">
            <v>Manipulation</v>
          </cell>
          <cell r="E29" t="str">
            <v>Protector</v>
          </cell>
          <cell r="K29">
            <v>26</v>
          </cell>
          <cell r="L29">
            <v>6</v>
          </cell>
          <cell r="M29">
            <v>264</v>
          </cell>
        </row>
        <row r="30">
          <cell r="A30" t="str">
            <v>Appearance</v>
          </cell>
          <cell r="E30" t="str">
            <v>Rationalist</v>
          </cell>
          <cell r="K30">
            <v>27</v>
          </cell>
          <cell r="L30">
            <v>6</v>
          </cell>
          <cell r="M30">
            <v>270</v>
          </cell>
        </row>
        <row r="31">
          <cell r="E31" t="str">
            <v>Royalty</v>
          </cell>
          <cell r="K31">
            <v>28</v>
          </cell>
          <cell r="L31">
            <v>6</v>
          </cell>
          <cell r="M31">
            <v>276</v>
          </cell>
        </row>
        <row r="32">
          <cell r="A32" t="str">
            <v>Perception</v>
          </cell>
          <cell r="E32" t="str">
            <v>Survivor</v>
          </cell>
          <cell r="K32">
            <v>29</v>
          </cell>
          <cell r="L32">
            <v>6</v>
          </cell>
          <cell r="M32">
            <v>282</v>
          </cell>
        </row>
        <row r="33">
          <cell r="A33" t="str">
            <v>Intelligence</v>
          </cell>
          <cell r="E33" t="str">
            <v>Type-A Personality</v>
          </cell>
          <cell r="K33">
            <v>30</v>
          </cell>
          <cell r="L33">
            <v>6</v>
          </cell>
          <cell r="M33">
            <v>288</v>
          </cell>
        </row>
        <row r="34">
          <cell r="A34" t="str">
            <v>Wits</v>
          </cell>
          <cell r="E34" t="str">
            <v>Teacher</v>
          </cell>
          <cell r="K34">
            <v>31</v>
          </cell>
          <cell r="L34">
            <v>6</v>
          </cell>
          <cell r="M34">
            <v>294</v>
          </cell>
        </row>
        <row r="35">
          <cell r="E35" t="str">
            <v>Traditionalist</v>
          </cell>
          <cell r="K35">
            <v>32</v>
          </cell>
          <cell r="L35">
            <v>6</v>
          </cell>
          <cell r="M35">
            <v>300</v>
          </cell>
        </row>
        <row r="36">
          <cell r="E36" t="str">
            <v>Troublemaker</v>
          </cell>
          <cell r="K36">
            <v>33</v>
          </cell>
          <cell r="L36">
            <v>4</v>
          </cell>
          <cell r="M36">
            <v>304</v>
          </cell>
        </row>
        <row r="37">
          <cell r="E37" t="str">
            <v>Toady</v>
          </cell>
          <cell r="K37">
            <v>34</v>
          </cell>
          <cell r="L37">
            <v>4</v>
          </cell>
          <cell r="M37">
            <v>308</v>
          </cell>
        </row>
        <row r="38">
          <cell r="E38" t="str">
            <v>Trickster</v>
          </cell>
          <cell r="K38">
            <v>35</v>
          </cell>
          <cell r="L38">
            <v>4</v>
          </cell>
          <cell r="M38">
            <v>312</v>
          </cell>
        </row>
        <row r="39">
          <cell r="E39" t="str">
            <v>Unflappable</v>
          </cell>
          <cell r="K39">
            <v>36</v>
          </cell>
          <cell r="L39">
            <v>4</v>
          </cell>
          <cell r="M39">
            <v>316</v>
          </cell>
        </row>
        <row r="40">
          <cell r="E40" t="str">
            <v>Untrustworthy</v>
          </cell>
          <cell r="K40">
            <v>37</v>
          </cell>
          <cell r="L40">
            <v>4</v>
          </cell>
          <cell r="M40">
            <v>320</v>
          </cell>
        </row>
        <row r="41">
          <cell r="K41">
            <v>38</v>
          </cell>
          <cell r="L41">
            <v>4</v>
          </cell>
          <cell r="M41">
            <v>324</v>
          </cell>
        </row>
        <row r="42">
          <cell r="K42">
            <v>39</v>
          </cell>
          <cell r="L42">
            <v>4</v>
          </cell>
          <cell r="M42">
            <v>328</v>
          </cell>
        </row>
        <row r="43">
          <cell r="K43">
            <v>40</v>
          </cell>
          <cell r="L43">
            <v>4</v>
          </cell>
          <cell r="M43">
            <v>332</v>
          </cell>
        </row>
        <row r="44">
          <cell r="K44">
            <v>41</v>
          </cell>
          <cell r="L44">
            <v>4</v>
          </cell>
          <cell r="M44">
            <v>336</v>
          </cell>
        </row>
        <row r="45">
          <cell r="K45">
            <v>42</v>
          </cell>
          <cell r="L45">
            <v>4</v>
          </cell>
          <cell r="M45">
            <v>340</v>
          </cell>
        </row>
        <row r="46">
          <cell r="K46">
            <v>43</v>
          </cell>
          <cell r="L46">
            <v>4</v>
          </cell>
          <cell r="M46">
            <v>344</v>
          </cell>
        </row>
        <row r="47">
          <cell r="K47">
            <v>44</v>
          </cell>
          <cell r="L47">
            <v>4</v>
          </cell>
          <cell r="M47">
            <v>348</v>
          </cell>
        </row>
        <row r="48">
          <cell r="K48">
            <v>45</v>
          </cell>
          <cell r="L48">
            <v>4</v>
          </cell>
          <cell r="M48">
            <v>352</v>
          </cell>
        </row>
        <row r="49">
          <cell r="K49">
            <v>46</v>
          </cell>
          <cell r="L49">
            <v>4</v>
          </cell>
          <cell r="M49">
            <v>356</v>
          </cell>
        </row>
        <row r="50">
          <cell r="K50">
            <v>47</v>
          </cell>
          <cell r="L50">
            <v>4</v>
          </cell>
          <cell r="M50">
            <v>360</v>
          </cell>
        </row>
        <row r="51">
          <cell r="K51">
            <v>48</v>
          </cell>
          <cell r="L51">
            <v>4</v>
          </cell>
          <cell r="M51">
            <v>364</v>
          </cell>
        </row>
        <row r="52">
          <cell r="K52">
            <v>49</v>
          </cell>
          <cell r="L52">
            <v>4</v>
          </cell>
          <cell r="M52">
            <v>368</v>
          </cell>
        </row>
        <row r="53">
          <cell r="K53">
            <v>50</v>
          </cell>
          <cell r="L53">
            <v>4</v>
          </cell>
          <cell r="M53">
            <v>372</v>
          </cell>
        </row>
      </sheetData>
      <sheetData sheetId="14">
        <row r="2">
          <cell r="A2" t="str">
            <v>Assamite</v>
          </cell>
          <cell r="H2" t="e">
            <v>#N/A</v>
          </cell>
        </row>
        <row r="3">
          <cell r="A3" t="str">
            <v>Baali</v>
          </cell>
          <cell r="H3" t="e">
            <v>#N/A</v>
          </cell>
        </row>
        <row r="4">
          <cell r="A4" t="str">
            <v>Brujah</v>
          </cell>
          <cell r="H4" t="e">
            <v>#N/A</v>
          </cell>
        </row>
        <row r="5">
          <cell r="A5" t="str">
            <v>Caitiff</v>
          </cell>
        </row>
        <row r="6">
          <cell r="A6" t="str">
            <v>Cappadocian</v>
          </cell>
        </row>
        <row r="7">
          <cell r="A7" t="str">
            <v>Daughter of Cacophany</v>
          </cell>
        </row>
        <row r="8">
          <cell r="A8" t="str">
            <v>Follower of Set</v>
          </cell>
        </row>
        <row r="9">
          <cell r="A9" t="str">
            <v>Gangrel</v>
          </cell>
        </row>
        <row r="10">
          <cell r="A10" t="str">
            <v>Gargoyle</v>
          </cell>
        </row>
        <row r="11">
          <cell r="A11" t="str">
            <v>Giovanni</v>
          </cell>
        </row>
        <row r="12">
          <cell r="A12" t="str">
            <v>Lasombra</v>
          </cell>
        </row>
        <row r="13">
          <cell r="A13" t="str">
            <v>Malkavian</v>
          </cell>
        </row>
        <row r="14">
          <cell r="A14" t="str">
            <v>Nosferatu</v>
          </cell>
        </row>
        <row r="15">
          <cell r="A15" t="str">
            <v>Ravnos</v>
          </cell>
        </row>
        <row r="16">
          <cell r="A16" t="str">
            <v>Salubri</v>
          </cell>
        </row>
        <row r="17">
          <cell r="A17" t="str">
            <v>Toreador</v>
          </cell>
        </row>
        <row r="18">
          <cell r="A18" t="str">
            <v>Tremere</v>
          </cell>
        </row>
        <row r="19">
          <cell r="A19" t="str">
            <v>Tzimisce</v>
          </cell>
        </row>
        <row r="20">
          <cell r="A20" t="str">
            <v>Ventrue</v>
          </cell>
        </row>
      </sheetData>
      <sheetData sheetId="15">
        <row r="2">
          <cell r="M2" t="str">
            <v/>
          </cell>
        </row>
        <row r="3">
          <cell r="M3" t="str">
            <v/>
          </cell>
        </row>
        <row r="4">
          <cell r="M4" t="str">
            <v/>
          </cell>
        </row>
        <row r="5">
          <cell r="M5" t="str">
            <v/>
          </cell>
        </row>
        <row r="6">
          <cell r="M6" t="str">
            <v/>
          </cell>
        </row>
        <row r="7">
          <cell r="M7" t="str">
            <v/>
          </cell>
        </row>
        <row r="8">
          <cell r="M8" t="str">
            <v/>
          </cell>
        </row>
        <row r="9">
          <cell r="M9" t="str">
            <v/>
          </cell>
        </row>
        <row r="10">
          <cell r="M10" t="str">
            <v/>
          </cell>
        </row>
        <row r="11">
          <cell r="M11" t="str">
            <v/>
          </cell>
        </row>
        <row r="12">
          <cell r="M12" t="str">
            <v/>
          </cell>
        </row>
        <row r="13">
          <cell r="M13" t="str">
            <v/>
          </cell>
        </row>
        <row r="14">
          <cell r="M14" t="str">
            <v/>
          </cell>
        </row>
        <row r="15">
          <cell r="M15" t="str">
            <v/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 t="str">
            <v/>
          </cell>
        </row>
        <row r="19">
          <cell r="M19" t="str">
            <v/>
          </cell>
        </row>
        <row r="20">
          <cell r="M20" t="str">
            <v/>
          </cell>
        </row>
        <row r="21">
          <cell r="M21" t="str">
            <v/>
          </cell>
        </row>
        <row r="22">
          <cell r="M22" t="str">
            <v/>
          </cell>
        </row>
        <row r="23">
          <cell r="M23" t="str">
            <v/>
          </cell>
        </row>
        <row r="24">
          <cell r="M24" t="str">
            <v/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 t="str">
            <v/>
          </cell>
        </row>
        <row r="28">
          <cell r="M28" t="str">
            <v/>
          </cell>
        </row>
        <row r="29">
          <cell r="M29" t="str">
            <v/>
          </cell>
        </row>
        <row r="30">
          <cell r="M30" t="str">
            <v/>
          </cell>
        </row>
        <row r="31">
          <cell r="M31" t="str">
            <v/>
          </cell>
        </row>
        <row r="32">
          <cell r="M32" t="str">
            <v/>
          </cell>
        </row>
        <row r="33">
          <cell r="M33" t="str">
            <v/>
          </cell>
        </row>
        <row r="34">
          <cell r="M34" t="str">
            <v/>
          </cell>
        </row>
        <row r="35">
          <cell r="M35" t="str">
            <v/>
          </cell>
        </row>
        <row r="36">
          <cell r="M36" t="str">
            <v/>
          </cell>
        </row>
        <row r="37">
          <cell r="M37" t="str">
            <v/>
          </cell>
        </row>
        <row r="39">
          <cell r="M39" t="str">
            <v/>
          </cell>
        </row>
      </sheetData>
      <sheetData sheetId="16">
        <row r="2">
          <cell r="A2" t="str">
            <v>Melee Weapon</v>
          </cell>
          <cell r="F2" t="str">
            <v>Antique</v>
          </cell>
        </row>
        <row r="3">
          <cell r="A3" t="str">
            <v>Ranged Weapon</v>
          </cell>
          <cell r="F3" t="str">
            <v>Artisan</v>
          </cell>
        </row>
        <row r="4">
          <cell r="A4" t="str">
            <v>Protective Gear</v>
          </cell>
          <cell r="F4" t="str">
            <v>Masterwork</v>
          </cell>
        </row>
        <row r="5">
          <cell r="A5" t="str">
            <v>Misc Gear</v>
          </cell>
        </row>
      </sheetData>
      <sheetData sheetId="17">
        <row r="2">
          <cell r="J2" t="str">
            <v>Level_1</v>
          </cell>
        </row>
        <row r="3">
          <cell r="A3" t="str">
            <v>Blood Mastery</v>
          </cell>
          <cell r="J3" t="str">
            <v>Level_2</v>
          </cell>
        </row>
        <row r="4">
          <cell r="A4" t="str">
            <v>Bind the Accusing Tongue</v>
          </cell>
          <cell r="J4" t="str">
            <v>Level_3</v>
          </cell>
        </row>
        <row r="5">
          <cell r="A5" t="str">
            <v>Communicate with Kindred Sire</v>
          </cell>
          <cell r="J5" t="str">
            <v>Level_4</v>
          </cell>
        </row>
        <row r="6">
          <cell r="A6" t="str">
            <v>Defense of the Sacred Haven</v>
          </cell>
          <cell r="J6" t="str">
            <v>Level_5</v>
          </cell>
        </row>
        <row r="7">
          <cell r="A7" t="str">
            <v>Deflection of Wooden Doom</v>
          </cell>
        </row>
        <row r="8">
          <cell r="A8" t="str">
            <v>Engaging the Vessel of Transference</v>
          </cell>
        </row>
        <row r="9">
          <cell r="A9" t="str">
            <v>Illuminate the Trail of Prey</v>
          </cell>
        </row>
        <row r="10">
          <cell r="A10" t="str">
            <v>Principal Focus of Vitae Infusion</v>
          </cell>
        </row>
        <row r="11">
          <cell r="A11" t="str">
            <v>Warding Circle</v>
          </cell>
        </row>
        <row r="13">
          <cell r="A13" t="str">
            <v>Banish Big Brother</v>
          </cell>
        </row>
        <row r="14">
          <cell r="A14" t="str">
            <v>Burning Blade</v>
          </cell>
        </row>
        <row r="15">
          <cell r="A15" t="str">
            <v>Craft Bloodstone</v>
          </cell>
        </row>
        <row r="16">
          <cell r="A16" t="str">
            <v>Eyes of the Night Hawk</v>
          </cell>
        </row>
        <row r="17">
          <cell r="A17" t="str">
            <v>Illusion of Peaceful Death</v>
          </cell>
        </row>
        <row r="18">
          <cell r="A18" t="str">
            <v>Machine Blitz</v>
          </cell>
        </row>
        <row r="19">
          <cell r="A19" t="str">
            <v>Recure of the Homeland</v>
          </cell>
        </row>
        <row r="21">
          <cell r="A21" t="str">
            <v>Detect the Hidden Observer</v>
          </cell>
        </row>
        <row r="22">
          <cell r="A22" t="str">
            <v>Flesh of Fiery Touch</v>
          </cell>
        </row>
        <row r="23">
          <cell r="A23" t="str">
            <v>Incorporeal Passage</v>
          </cell>
        </row>
        <row r="24">
          <cell r="A24" t="str">
            <v>Mirror of Second Sight</v>
          </cell>
        </row>
        <row r="25">
          <cell r="A25" t="str">
            <v>Pavis of the Foul Presence</v>
          </cell>
        </row>
        <row r="26">
          <cell r="A26" t="str">
            <v>Soul of the Homunculi</v>
          </cell>
        </row>
        <row r="27">
          <cell r="A27" t="str">
            <v>Shaft of Belated Quiescence</v>
          </cell>
        </row>
        <row r="29">
          <cell r="A29" t="str">
            <v>Innocence of the Child’s Heart</v>
          </cell>
        </row>
        <row r="30">
          <cell r="A30" t="str">
            <v>Mirror Walk</v>
          </cell>
        </row>
        <row r="31">
          <cell r="A31" t="str">
            <v>Severed Hand</v>
          </cell>
        </row>
        <row r="32">
          <cell r="A32" t="str">
            <v>Scry</v>
          </cell>
        </row>
        <row r="34">
          <cell r="A34" t="str">
            <v>Blood Contract</v>
          </cell>
        </row>
        <row r="35">
          <cell r="A35" t="str">
            <v>Cobra’s Favor</v>
          </cell>
        </row>
        <row r="36">
          <cell r="A36" t="str">
            <v>Paper Flesh</v>
          </cell>
        </row>
        <row r="37">
          <cell r="A37" t="str">
            <v>Stone of the True Form</v>
          </cell>
        </row>
        <row r="42">
          <cell r="A42" t="str">
            <v>Call of the Hungry Dead</v>
          </cell>
        </row>
        <row r="43">
          <cell r="A43" t="str">
            <v>Circle of Cerberus</v>
          </cell>
        </row>
        <row r="44">
          <cell r="A44" t="str">
            <v>Dark Assistant</v>
          </cell>
        </row>
        <row r="45">
          <cell r="A45" t="str">
            <v>Eyes of the Grave</v>
          </cell>
        </row>
        <row r="46">
          <cell r="A46" t="str">
            <v>Smoking Mirror</v>
          </cell>
        </row>
        <row r="47">
          <cell r="A47" t="str">
            <v>Warping the Morbid Visage</v>
          </cell>
        </row>
        <row r="49">
          <cell r="A49" t="str">
            <v>Black Blood</v>
          </cell>
        </row>
        <row r="50">
          <cell r="A50" t="str">
            <v>Din of the Damned</v>
          </cell>
        </row>
        <row r="51">
          <cell r="A51" t="str">
            <v>Sepulchral Beacon</v>
          </cell>
        </row>
        <row r="52">
          <cell r="A52" t="str">
            <v>Stained Sight</v>
          </cell>
        </row>
        <row r="53">
          <cell r="A53" t="str">
            <v>Scales of Maat</v>
          </cell>
        </row>
        <row r="55">
          <cell r="A55" t="str">
            <v>Moldering Presence</v>
          </cell>
        </row>
        <row r="56">
          <cell r="A56" t="str">
            <v>Rise, Cerberus</v>
          </cell>
        </row>
        <row r="57">
          <cell r="A57" t="str">
            <v>Spirit Beacon</v>
          </cell>
        </row>
        <row r="58">
          <cell r="A58" t="str">
            <v>The Servant Undying</v>
          </cell>
        </row>
        <row r="60">
          <cell r="A60" t="str">
            <v>Bastone Diabolico</v>
          </cell>
        </row>
        <row r="61">
          <cell r="A61" t="str">
            <v>Lethe’s Waters</v>
          </cell>
        </row>
        <row r="62">
          <cell r="A62" t="str">
            <v>Ritual of Xipe Totec</v>
          </cell>
        </row>
        <row r="63">
          <cell r="A63" t="str">
            <v>Strength of Rotten Flesh</v>
          </cell>
        </row>
        <row r="65">
          <cell r="A65" t="str">
            <v>Chill of Oblivion</v>
          </cell>
        </row>
        <row r="66">
          <cell r="A66" t="str">
            <v>Weight of the Tomb</v>
          </cell>
        </row>
        <row r="69">
          <cell r="A69" t="str">
            <v>A:The Binding</v>
          </cell>
          <cell r="C69" t="str">
            <v>A:The Binding</v>
          </cell>
        </row>
        <row r="70">
          <cell r="A70" t="str">
            <v>A:The Blood Bath</v>
          </cell>
          <cell r="C70" t="str">
            <v>A:The Blood Bath</v>
          </cell>
        </row>
        <row r="71">
          <cell r="A71" t="str">
            <v>A:The Blood Feast</v>
          </cell>
          <cell r="C71" t="str">
            <v>A:The Blood Feast</v>
          </cell>
        </row>
        <row r="72">
          <cell r="A72" t="str">
            <v>A:Contrition</v>
          </cell>
          <cell r="C72" t="str">
            <v>A:Contrition</v>
          </cell>
        </row>
        <row r="73">
          <cell r="A73" t="str">
            <v>A:The Creation Rite</v>
          </cell>
          <cell r="C73" t="str">
            <v>A:The Creation Rite</v>
          </cell>
        </row>
        <row r="74">
          <cell r="A74" t="str">
            <v>A:The Fire Dance</v>
          </cell>
          <cell r="C74" t="str">
            <v>A:The Fire Dance</v>
          </cell>
        </row>
        <row r="75">
          <cell r="A75" t="str">
            <v>A:Games of Instinct</v>
          </cell>
          <cell r="C75" t="str">
            <v>A:Games of Instinct</v>
          </cell>
        </row>
        <row r="76">
          <cell r="A76" t="str">
            <v>A:High Holidays</v>
          </cell>
          <cell r="C76" t="str">
            <v>A:High Holidays</v>
          </cell>
        </row>
        <row r="77">
          <cell r="A77" t="str">
            <v>A:The Monomacy</v>
          </cell>
          <cell r="C77" t="str">
            <v>A:The Monomacy</v>
          </cell>
        </row>
        <row r="78">
          <cell r="A78" t="str">
            <v>A:The Sermons of Caine</v>
          </cell>
          <cell r="C78" t="str">
            <v>A:The Sermons of Caine</v>
          </cell>
        </row>
        <row r="79">
          <cell r="A79" t="str">
            <v>A:The Vaulderie</v>
          </cell>
          <cell r="C79" t="str">
            <v>A:The Vaulderie</v>
          </cell>
        </row>
        <row r="80">
          <cell r="A80" t="str">
            <v>A:The War Party</v>
          </cell>
          <cell r="C80" t="str">
            <v>A:The War Party</v>
          </cell>
        </row>
        <row r="81">
          <cell r="A81" t="str">
            <v>A:The Wild Hunt</v>
          </cell>
          <cell r="C81" t="str">
            <v>A:The Wild Hunt</v>
          </cell>
        </row>
        <row r="82">
          <cell r="A82" t="str">
            <v>I:Acceptance</v>
          </cell>
          <cell r="C82" t="str">
            <v>I:Acceptance</v>
          </cell>
        </row>
        <row r="83">
          <cell r="A83" t="str">
            <v>I:Danse Macabre</v>
          </cell>
          <cell r="C83" t="str">
            <v>I:Danse Macabre</v>
          </cell>
        </row>
        <row r="84">
          <cell r="A84" t="str">
            <v>I:Running the Gauntlet</v>
          </cell>
          <cell r="C84" t="str">
            <v>I:Running the Gauntlet</v>
          </cell>
        </row>
        <row r="85">
          <cell r="A85" t="str">
            <v>I:Sacrificial Rites</v>
          </cell>
          <cell r="C85" t="str">
            <v>I:Sacrificial Rites</v>
          </cell>
        </row>
        <row r="86">
          <cell r="A86" t="str">
            <v>I:Stealth</v>
          </cell>
          <cell r="C86" t="str">
            <v>I:Stealth</v>
          </cell>
        </row>
        <row r="87">
          <cell r="A87" t="str">
            <v>I:Sun Dance</v>
          </cell>
          <cell r="C87" t="str">
            <v>I:Sun Dance</v>
          </cell>
        </row>
        <row r="88">
          <cell r="A88" t="str">
            <v>I:Vision Quest</v>
          </cell>
          <cell r="C88" t="str">
            <v>I:Vision Quest</v>
          </cell>
        </row>
        <row r="89">
          <cell r="A89" t="str">
            <v>F:Irad’s Wall</v>
          </cell>
          <cell r="C89" t="str">
            <v>F:Irad’s Wall</v>
          </cell>
        </row>
        <row r="90">
          <cell r="A90" t="str">
            <v>F:Atra Sacramentum</v>
          </cell>
          <cell r="C90" t="str">
            <v>F:Atra Sacramentum</v>
          </cell>
        </row>
        <row r="91">
          <cell r="A91" t="str">
            <v>F:Tower of Babel</v>
          </cell>
          <cell r="C91" t="str">
            <v>F:Tower of Babel</v>
          </cell>
        </row>
        <row r="92">
          <cell r="A92" t="str">
            <v>F:The Blessing of Saint Blaise</v>
          </cell>
          <cell r="C92" t="str">
            <v>F:The Blessing of Saint Blaise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tes.google.com/site/shimonsmetvtmshe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55"/>
  <sheetViews>
    <sheetView workbookViewId="0">
      <selection activeCell="C2" sqref="C2:C8"/>
    </sheetView>
  </sheetViews>
  <sheetFormatPr defaultRowHeight="15" x14ac:dyDescent="0.25"/>
  <cols>
    <col min="1" max="1" width="35.5703125" style="1" bestFit="1" customWidth="1"/>
    <col min="3" max="3" width="10.140625" style="42" customWidth="1"/>
  </cols>
  <sheetData>
    <row r="1" spans="1:3" x14ac:dyDescent="0.25">
      <c r="A1" s="1" t="s">
        <v>1076</v>
      </c>
      <c r="C1" s="42" t="s">
        <v>1081</v>
      </c>
    </row>
    <row r="2" spans="1:3" x14ac:dyDescent="0.25">
      <c r="A2" s="1" t="s">
        <v>1314</v>
      </c>
      <c r="C2" s="42" t="s">
        <v>1327</v>
      </c>
    </row>
    <row r="3" spans="1:3" x14ac:dyDescent="0.25">
      <c r="A3" s="1" t="s">
        <v>1329</v>
      </c>
      <c r="C3" s="42" t="s">
        <v>1328</v>
      </c>
    </row>
    <row r="4" spans="1:3" s="1" customFormat="1" x14ac:dyDescent="0.25">
      <c r="A4" s="1" t="s">
        <v>1330</v>
      </c>
      <c r="C4" s="42" t="s">
        <v>1332</v>
      </c>
    </row>
    <row r="5" spans="1:3" x14ac:dyDescent="0.25">
      <c r="A5" s="1" t="s">
        <v>1336</v>
      </c>
      <c r="C5" s="42" t="s">
        <v>1333</v>
      </c>
    </row>
    <row r="6" spans="1:3" s="1" customFormat="1" x14ac:dyDescent="0.25">
      <c r="C6" s="42" t="s">
        <v>1335</v>
      </c>
    </row>
    <row r="7" spans="1:3" s="1" customFormat="1" x14ac:dyDescent="0.25">
      <c r="C7" s="1" t="s">
        <v>1337</v>
      </c>
    </row>
    <row r="8" spans="1:3" s="1" customFormat="1" x14ac:dyDescent="0.25">
      <c r="C8" s="42"/>
    </row>
    <row r="9" spans="1:3" s="1" customFormat="1" x14ac:dyDescent="0.25">
      <c r="C9" s="42" t="s">
        <v>1313</v>
      </c>
    </row>
    <row r="10" spans="1:3" x14ac:dyDescent="0.25">
      <c r="C10" s="1" t="s">
        <v>1320</v>
      </c>
    </row>
    <row r="11" spans="1:3" x14ac:dyDescent="0.25">
      <c r="C11" s="1" t="s">
        <v>1321</v>
      </c>
    </row>
    <row r="12" spans="1:3" x14ac:dyDescent="0.25">
      <c r="C12" s="1" t="s">
        <v>1322</v>
      </c>
    </row>
    <row r="13" spans="1:3" x14ac:dyDescent="0.25">
      <c r="C13" s="1" t="s">
        <v>1323</v>
      </c>
    </row>
    <row r="14" spans="1:3" x14ac:dyDescent="0.25">
      <c r="C14" s="1" t="s">
        <v>1325</v>
      </c>
    </row>
    <row r="15" spans="1:3" x14ac:dyDescent="0.25">
      <c r="C15" s="1"/>
    </row>
    <row r="16" spans="1:3" x14ac:dyDescent="0.25">
      <c r="C16" s="1"/>
    </row>
    <row r="17" spans="3:3" x14ac:dyDescent="0.25">
      <c r="C17" s="42" t="s">
        <v>1282</v>
      </c>
    </row>
    <row r="18" spans="3:3" x14ac:dyDescent="0.25">
      <c r="C18" s="42" t="s">
        <v>1283</v>
      </c>
    </row>
    <row r="19" spans="3:3" x14ac:dyDescent="0.25">
      <c r="C19" s="42" t="s">
        <v>1285</v>
      </c>
    </row>
    <row r="20" spans="3:3" x14ac:dyDescent="0.25">
      <c r="C20" s="1" t="s">
        <v>1311</v>
      </c>
    </row>
    <row r="21" spans="3:3" x14ac:dyDescent="0.25">
      <c r="C21" s="42" t="s">
        <v>1312</v>
      </c>
    </row>
    <row r="23" spans="3:3" x14ac:dyDescent="0.25">
      <c r="C23" s="42" t="s">
        <v>1274</v>
      </c>
    </row>
    <row r="24" spans="3:3" x14ac:dyDescent="0.25">
      <c r="C24" s="42" t="s">
        <v>1275</v>
      </c>
    </row>
    <row r="25" spans="3:3" x14ac:dyDescent="0.25">
      <c r="C25" s="42" t="s">
        <v>1278</v>
      </c>
    </row>
    <row r="26" spans="3:3" x14ac:dyDescent="0.25">
      <c r="C26" s="42" t="s">
        <v>1279</v>
      </c>
    </row>
    <row r="27" spans="3:3" x14ac:dyDescent="0.25">
      <c r="C27" s="1" t="s">
        <v>1276</v>
      </c>
    </row>
    <row r="28" spans="3:3" x14ac:dyDescent="0.25">
      <c r="C28" s="42" t="s">
        <v>1280</v>
      </c>
    </row>
    <row r="29" spans="3:3" x14ac:dyDescent="0.25">
      <c r="C29" s="42" t="s">
        <v>1281</v>
      </c>
    </row>
    <row r="31" spans="3:3" x14ac:dyDescent="0.25">
      <c r="C31" s="42" t="s">
        <v>1265</v>
      </c>
    </row>
    <row r="32" spans="3:3" x14ac:dyDescent="0.25">
      <c r="C32" s="42" t="s">
        <v>1266</v>
      </c>
    </row>
    <row r="33" spans="3:3" x14ac:dyDescent="0.25">
      <c r="C33" s="42" t="s">
        <v>1267</v>
      </c>
    </row>
    <row r="34" spans="3:3" x14ac:dyDescent="0.25">
      <c r="C34" s="42" t="s">
        <v>1268</v>
      </c>
    </row>
    <row r="35" spans="3:3" x14ac:dyDescent="0.25">
      <c r="C35" s="42" t="s">
        <v>1269</v>
      </c>
    </row>
    <row r="36" spans="3:3" x14ac:dyDescent="0.25">
      <c r="C36" s="42" t="s">
        <v>1273</v>
      </c>
    </row>
    <row r="38" spans="3:3" x14ac:dyDescent="0.25">
      <c r="C38" s="42" t="s">
        <v>1262</v>
      </c>
    </row>
    <row r="39" spans="3:3" x14ac:dyDescent="0.25">
      <c r="C39" s="1" t="s">
        <v>1263</v>
      </c>
    </row>
    <row r="40" spans="3:3" x14ac:dyDescent="0.25">
      <c r="C40" s="1" t="s">
        <v>1264</v>
      </c>
    </row>
    <row r="42" spans="3:3" x14ac:dyDescent="0.25">
      <c r="C42" s="42" t="s">
        <v>1261</v>
      </c>
    </row>
    <row r="43" spans="3:3" x14ac:dyDescent="0.25">
      <c r="C43" s="1" t="s">
        <v>1255</v>
      </c>
    </row>
    <row r="44" spans="3:3" x14ac:dyDescent="0.25">
      <c r="C44" s="1" t="s">
        <v>1257</v>
      </c>
    </row>
    <row r="45" spans="3:3" x14ac:dyDescent="0.25">
      <c r="C45" s="1" t="s">
        <v>1258</v>
      </c>
    </row>
    <row r="47" spans="3:3" x14ac:dyDescent="0.25">
      <c r="C47" s="42" t="s">
        <v>1248</v>
      </c>
    </row>
    <row r="48" spans="3:3" x14ac:dyDescent="0.25">
      <c r="C48" s="42" t="s">
        <v>1249</v>
      </c>
    </row>
    <row r="49" spans="3:3" x14ac:dyDescent="0.25">
      <c r="C49" s="42" t="s">
        <v>1251</v>
      </c>
    </row>
    <row r="51" spans="3:3" x14ac:dyDescent="0.25">
      <c r="C51" s="42" t="s">
        <v>1246</v>
      </c>
    </row>
    <row r="52" spans="3:3" x14ac:dyDescent="0.25">
      <c r="C52" s="42" t="s">
        <v>1247</v>
      </c>
    </row>
    <row r="54" spans="3:3" x14ac:dyDescent="0.25">
      <c r="C54" s="42" t="s">
        <v>1240</v>
      </c>
    </row>
    <row r="55" spans="3:3" x14ac:dyDescent="0.25">
      <c r="C55" s="1" t="s">
        <v>1242</v>
      </c>
    </row>
    <row r="56" spans="3:3" x14ac:dyDescent="0.25">
      <c r="C56" s="1" t="s">
        <v>1243</v>
      </c>
    </row>
    <row r="58" spans="3:3" x14ac:dyDescent="0.25">
      <c r="C58" s="42" t="s">
        <v>1236</v>
      </c>
    </row>
    <row r="59" spans="3:3" x14ac:dyDescent="0.25">
      <c r="C59" s="42" t="s">
        <v>1237</v>
      </c>
    </row>
    <row r="60" spans="3:3" x14ac:dyDescent="0.25">
      <c r="C60" s="42" t="s">
        <v>1244</v>
      </c>
    </row>
    <row r="61" spans="3:3" x14ac:dyDescent="0.25">
      <c r="C61" s="42" t="s">
        <v>1238</v>
      </c>
    </row>
    <row r="62" spans="3:3" x14ac:dyDescent="0.25">
      <c r="C62" s="1" t="s">
        <v>1239</v>
      </c>
    </row>
    <row r="64" spans="3:3" x14ac:dyDescent="0.25">
      <c r="C64" s="42" t="s">
        <v>1233</v>
      </c>
    </row>
    <row r="65" spans="3:3" x14ac:dyDescent="0.25">
      <c r="C65" s="42" t="s">
        <v>1234</v>
      </c>
    </row>
    <row r="66" spans="3:3" x14ac:dyDescent="0.25">
      <c r="C66" s="42" t="s">
        <v>1235</v>
      </c>
    </row>
    <row r="68" spans="3:3" x14ac:dyDescent="0.25">
      <c r="C68" s="42" t="s">
        <v>1230</v>
      </c>
    </row>
    <row r="69" spans="3:3" x14ac:dyDescent="0.25">
      <c r="C69" s="42" t="s">
        <v>1231</v>
      </c>
    </row>
    <row r="70" spans="3:3" x14ac:dyDescent="0.25">
      <c r="C70" s="42" t="s">
        <v>1232</v>
      </c>
    </row>
    <row r="72" spans="3:3" x14ac:dyDescent="0.25">
      <c r="C72" s="42" t="s">
        <v>1226</v>
      </c>
    </row>
    <row r="73" spans="3:3" x14ac:dyDescent="0.25">
      <c r="C73" s="42" t="s">
        <v>1227</v>
      </c>
    </row>
    <row r="74" spans="3:3" x14ac:dyDescent="0.25">
      <c r="C74" s="42" t="s">
        <v>1228</v>
      </c>
    </row>
    <row r="75" spans="3:3" x14ac:dyDescent="0.25">
      <c r="C75" s="42" t="s">
        <v>1229</v>
      </c>
    </row>
    <row r="77" spans="3:3" x14ac:dyDescent="0.25">
      <c r="C77" s="42" t="s">
        <v>1218</v>
      </c>
    </row>
    <row r="78" spans="3:3" x14ac:dyDescent="0.25">
      <c r="C78" s="42" t="s">
        <v>1219</v>
      </c>
    </row>
    <row r="79" spans="3:3" x14ac:dyDescent="0.25">
      <c r="C79" s="1" t="s">
        <v>1221</v>
      </c>
    </row>
    <row r="80" spans="3:3" x14ac:dyDescent="0.25">
      <c r="C80" s="42" t="s">
        <v>1220</v>
      </c>
    </row>
    <row r="81" spans="3:3" x14ac:dyDescent="0.25">
      <c r="C81" s="42" t="s">
        <v>1222</v>
      </c>
    </row>
    <row r="82" spans="3:3" x14ac:dyDescent="0.25">
      <c r="C82" s="42" t="s">
        <v>1224</v>
      </c>
    </row>
    <row r="84" spans="3:3" x14ac:dyDescent="0.25">
      <c r="C84" s="42" t="s">
        <v>1203</v>
      </c>
    </row>
    <row r="85" spans="3:3" x14ac:dyDescent="0.25">
      <c r="C85" s="42" t="s">
        <v>1215</v>
      </c>
    </row>
    <row r="86" spans="3:3" x14ac:dyDescent="0.25">
      <c r="C86" s="42" t="s">
        <v>1216</v>
      </c>
    </row>
    <row r="87" spans="3:3" x14ac:dyDescent="0.25">
      <c r="C87" s="42" t="s">
        <v>1217</v>
      </c>
    </row>
    <row r="89" spans="3:3" x14ac:dyDescent="0.25">
      <c r="C89" s="42" t="s">
        <v>1161</v>
      </c>
    </row>
    <row r="90" spans="3:3" x14ac:dyDescent="0.25">
      <c r="C90" s="42" t="s">
        <v>1162</v>
      </c>
    </row>
    <row r="92" spans="3:3" x14ac:dyDescent="0.25">
      <c r="C92" s="42" t="s">
        <v>1148</v>
      </c>
    </row>
    <row r="93" spans="3:3" x14ac:dyDescent="0.25">
      <c r="C93" s="42" t="s">
        <v>1155</v>
      </c>
    </row>
    <row r="94" spans="3:3" x14ac:dyDescent="0.25">
      <c r="C94" s="42" t="s">
        <v>1151</v>
      </c>
    </row>
    <row r="95" spans="3:3" x14ac:dyDescent="0.25">
      <c r="C95" s="42" t="s">
        <v>1160</v>
      </c>
    </row>
    <row r="96" spans="3:3" x14ac:dyDescent="0.25">
      <c r="C96" s="42" t="s">
        <v>1150</v>
      </c>
    </row>
    <row r="97" spans="3:3" x14ac:dyDescent="0.25">
      <c r="C97" s="42" t="s">
        <v>1152</v>
      </c>
    </row>
    <row r="98" spans="3:3" x14ac:dyDescent="0.25">
      <c r="C98" t="s">
        <v>1153</v>
      </c>
    </row>
    <row r="99" spans="3:3" x14ac:dyDescent="0.25">
      <c r="C99" t="s">
        <v>1154</v>
      </c>
    </row>
    <row r="100" spans="3:3" x14ac:dyDescent="0.25">
      <c r="C100" s="42" t="s">
        <v>1159</v>
      </c>
    </row>
    <row r="101" spans="3:3" x14ac:dyDescent="0.25">
      <c r="C101" s="1" t="s">
        <v>1149</v>
      </c>
    </row>
    <row r="103" spans="3:3" x14ac:dyDescent="0.25">
      <c r="C103" s="42" t="s">
        <v>1133</v>
      </c>
    </row>
    <row r="104" spans="3:3" x14ac:dyDescent="0.25">
      <c r="C104" s="1" t="s">
        <v>1075</v>
      </c>
    </row>
    <row r="106" spans="3:3" x14ac:dyDescent="0.25">
      <c r="C106" s="42" t="s">
        <v>1128</v>
      </c>
    </row>
    <row r="107" spans="3:3" x14ac:dyDescent="0.25">
      <c r="C107" s="42" t="s">
        <v>1129</v>
      </c>
    </row>
    <row r="108" spans="3:3" x14ac:dyDescent="0.25">
      <c r="C108" s="1" t="s">
        <v>1132</v>
      </c>
    </row>
    <row r="110" spans="3:3" x14ac:dyDescent="0.25">
      <c r="C110" s="42" t="s">
        <v>1116</v>
      </c>
    </row>
    <row r="111" spans="3:3" x14ac:dyDescent="0.25">
      <c r="C111" s="42" t="s">
        <v>1117</v>
      </c>
    </row>
    <row r="112" spans="3:3" x14ac:dyDescent="0.25">
      <c r="C112" s="42" t="s">
        <v>1122</v>
      </c>
    </row>
    <row r="113" spans="3:3" x14ac:dyDescent="0.25">
      <c r="C113" s="42" t="s">
        <v>1123</v>
      </c>
    </row>
    <row r="114" spans="3:3" x14ac:dyDescent="0.25">
      <c r="C114" s="42" t="s">
        <v>1124</v>
      </c>
    </row>
    <row r="115" spans="3:3" x14ac:dyDescent="0.25">
      <c r="C115" s="42" t="s">
        <v>1125</v>
      </c>
    </row>
    <row r="116" spans="3:3" x14ac:dyDescent="0.25">
      <c r="C116" s="42" t="s">
        <v>1126</v>
      </c>
    </row>
    <row r="118" spans="3:3" x14ac:dyDescent="0.25">
      <c r="C118" s="42" t="s">
        <v>1111</v>
      </c>
    </row>
    <row r="119" spans="3:3" x14ac:dyDescent="0.25">
      <c r="C119" s="42" t="s">
        <v>1112</v>
      </c>
    </row>
    <row r="120" spans="3:3" x14ac:dyDescent="0.25">
      <c r="C120" s="42" t="s">
        <v>1115</v>
      </c>
    </row>
    <row r="121" spans="3:3" x14ac:dyDescent="0.25">
      <c r="C121" s="42" t="s">
        <v>1114</v>
      </c>
    </row>
    <row r="123" spans="3:3" x14ac:dyDescent="0.25">
      <c r="C123" s="42" t="s">
        <v>1105</v>
      </c>
    </row>
    <row r="124" spans="3:3" x14ac:dyDescent="0.25">
      <c r="C124" s="42" t="s">
        <v>1106</v>
      </c>
    </row>
    <row r="125" spans="3:3" x14ac:dyDescent="0.25">
      <c r="C125" s="42" t="s">
        <v>1107</v>
      </c>
    </row>
    <row r="127" spans="3:3" x14ac:dyDescent="0.25">
      <c r="C127" s="42" t="s">
        <v>1100</v>
      </c>
    </row>
    <row r="128" spans="3:3" x14ac:dyDescent="0.25">
      <c r="C128" s="1" t="s">
        <v>1103</v>
      </c>
    </row>
    <row r="129" spans="3:3" x14ac:dyDescent="0.25">
      <c r="C129" s="1" t="s">
        <v>1102</v>
      </c>
    </row>
    <row r="130" spans="3:3" x14ac:dyDescent="0.25">
      <c r="C130" s="42" t="s">
        <v>1101</v>
      </c>
    </row>
    <row r="133" spans="3:3" x14ac:dyDescent="0.25">
      <c r="C133" s="211" t="s">
        <v>1088</v>
      </c>
    </row>
    <row r="134" spans="3:3" x14ac:dyDescent="0.25">
      <c r="C134" s="211" t="s">
        <v>1077</v>
      </c>
    </row>
    <row r="135" spans="3:3" x14ac:dyDescent="0.25">
      <c r="C135" s="211" t="s">
        <v>1078</v>
      </c>
    </row>
    <row r="136" spans="3:3" x14ac:dyDescent="0.25">
      <c r="C136" s="211" t="s">
        <v>1079</v>
      </c>
    </row>
    <row r="137" spans="3:3" x14ac:dyDescent="0.25">
      <c r="C137" s="211" t="s">
        <v>1080</v>
      </c>
    </row>
    <row r="139" spans="3:3" x14ac:dyDescent="0.25">
      <c r="C139" s="211" t="s">
        <v>1089</v>
      </c>
    </row>
    <row r="140" spans="3:3" x14ac:dyDescent="0.25">
      <c r="C140" s="211" t="s">
        <v>1082</v>
      </c>
    </row>
    <row r="141" spans="3:3" x14ac:dyDescent="0.25">
      <c r="C141" s="211" t="s">
        <v>1083</v>
      </c>
    </row>
    <row r="142" spans="3:3" x14ac:dyDescent="0.25">
      <c r="C142" s="211" t="s">
        <v>1084</v>
      </c>
    </row>
    <row r="144" spans="3:3" x14ac:dyDescent="0.25">
      <c r="C144" s="211" t="s">
        <v>1090</v>
      </c>
    </row>
    <row r="145" spans="3:3" x14ac:dyDescent="0.25">
      <c r="C145" s="211" t="s">
        <v>1085</v>
      </c>
    </row>
    <row r="146" spans="3:3" x14ac:dyDescent="0.25">
      <c r="C146" s="211" t="s">
        <v>1086</v>
      </c>
    </row>
    <row r="147" spans="3:3" x14ac:dyDescent="0.25">
      <c r="C147" s="211" t="s">
        <v>1087</v>
      </c>
    </row>
    <row r="149" spans="3:3" x14ac:dyDescent="0.25">
      <c r="C149" s="42" t="s">
        <v>1091</v>
      </c>
    </row>
    <row r="150" spans="3:3" x14ac:dyDescent="0.25">
      <c r="C150" s="210" t="s">
        <v>1092</v>
      </c>
    </row>
    <row r="152" spans="3:3" x14ac:dyDescent="0.25">
      <c r="C152" s="42" t="s">
        <v>1093</v>
      </c>
    </row>
    <row r="153" spans="3:3" x14ac:dyDescent="0.25">
      <c r="C153" s="210" t="s">
        <v>1094</v>
      </c>
    </row>
    <row r="154" spans="3:3" x14ac:dyDescent="0.25">
      <c r="C154" s="42" t="s">
        <v>1095</v>
      </c>
    </row>
    <row r="155" spans="3:3" x14ac:dyDescent="0.25">
      <c r="C155" s="42" t="s">
        <v>1096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A2" sqref="A2"/>
    </sheetView>
  </sheetViews>
  <sheetFormatPr defaultRowHeight="15" x14ac:dyDescent="0.25"/>
  <cols>
    <col min="1" max="1" width="14.42578125" style="247" bestFit="1" customWidth="1"/>
    <col min="2" max="2" width="21.140625" style="247" bestFit="1" customWidth="1"/>
    <col min="3" max="3" width="36.28515625" style="247" bestFit="1" customWidth="1"/>
    <col min="4" max="16384" width="9.140625" style="247"/>
  </cols>
  <sheetData>
    <row r="1" spans="1:3" x14ac:dyDescent="0.25">
      <c r="A1" s="247" t="s">
        <v>1225</v>
      </c>
    </row>
    <row r="2" spans="1:3" x14ac:dyDescent="0.25">
      <c r="A2" s="247" t="s">
        <v>1327</v>
      </c>
    </row>
    <row r="3" spans="1:3" x14ac:dyDescent="0.25">
      <c r="A3" s="246" t="s">
        <v>1213</v>
      </c>
    </row>
    <row r="4" spans="1:3" x14ac:dyDescent="0.25">
      <c r="A4" s="246" t="s">
        <v>1214</v>
      </c>
    </row>
    <row r="5" spans="1:3" x14ac:dyDescent="0.25">
      <c r="A5" s="246"/>
    </row>
    <row r="6" spans="1:3" x14ac:dyDescent="0.25">
      <c r="A6" s="246" t="s">
        <v>1250</v>
      </c>
    </row>
    <row r="7" spans="1:3" x14ac:dyDescent="0.25">
      <c r="A7" s="246" t="s">
        <v>1252</v>
      </c>
    </row>
    <row r="8" spans="1:3" x14ac:dyDescent="0.25">
      <c r="A8" s="246"/>
    </row>
    <row r="9" spans="1:3" x14ac:dyDescent="0.25">
      <c r="A9" s="333" t="s">
        <v>1326</v>
      </c>
    </row>
    <row r="10" spans="1:3" x14ac:dyDescent="0.25">
      <c r="A10" s="246"/>
    </row>
    <row r="11" spans="1:3" x14ac:dyDescent="0.25">
      <c r="A11" s="248" t="s">
        <v>370</v>
      </c>
    </row>
    <row r="12" spans="1:3" x14ac:dyDescent="0.25">
      <c r="B12" s="248" t="s">
        <v>1163</v>
      </c>
    </row>
    <row r="13" spans="1:3" x14ac:dyDescent="0.25">
      <c r="B13" s="247" t="s">
        <v>451</v>
      </c>
      <c r="C13" s="247" t="s">
        <v>1210</v>
      </c>
    </row>
    <row r="14" spans="1:3" x14ac:dyDescent="0.25">
      <c r="B14" s="247" t="s">
        <v>459</v>
      </c>
      <c r="C14" s="247" t="s">
        <v>1164</v>
      </c>
    </row>
    <row r="15" spans="1:3" x14ac:dyDescent="0.25">
      <c r="B15" s="247" t="s">
        <v>1127</v>
      </c>
      <c r="C15" s="247" t="s">
        <v>1166</v>
      </c>
    </row>
    <row r="16" spans="1:3" x14ac:dyDescent="0.25">
      <c r="B16" s="247" t="s">
        <v>460</v>
      </c>
      <c r="C16" s="247" t="s">
        <v>1165</v>
      </c>
    </row>
    <row r="17" spans="2:3" x14ac:dyDescent="0.25">
      <c r="B17" s="247" t="s">
        <v>457</v>
      </c>
      <c r="C17" s="247" t="s">
        <v>1211</v>
      </c>
    </row>
    <row r="18" spans="2:3" x14ac:dyDescent="0.25">
      <c r="B18" s="247" t="s">
        <v>458</v>
      </c>
      <c r="C18" s="247" t="s">
        <v>1212</v>
      </c>
    </row>
    <row r="20" spans="2:3" x14ac:dyDescent="0.25">
      <c r="B20" s="248" t="s">
        <v>1167</v>
      </c>
    </row>
    <row r="21" spans="2:3" x14ac:dyDescent="0.25">
      <c r="B21" s="247" t="s">
        <v>267</v>
      </c>
      <c r="C21" s="247" t="s">
        <v>1170</v>
      </c>
    </row>
    <row r="22" spans="2:3" x14ac:dyDescent="0.25">
      <c r="B22" s="247" t="s">
        <v>5</v>
      </c>
      <c r="C22" s="247" t="s">
        <v>1171</v>
      </c>
    </row>
    <row r="23" spans="2:3" x14ac:dyDescent="0.25">
      <c r="B23" s="247" t="s">
        <v>835</v>
      </c>
      <c r="C23" s="247" t="s">
        <v>1172</v>
      </c>
    </row>
    <row r="24" spans="2:3" x14ac:dyDescent="0.25">
      <c r="B24" s="247" t="s">
        <v>951</v>
      </c>
      <c r="C24" s="247" t="s">
        <v>1169</v>
      </c>
    </row>
    <row r="25" spans="2:3" x14ac:dyDescent="0.25">
      <c r="B25" s="247" t="s">
        <v>257</v>
      </c>
      <c r="C25" s="247" t="s">
        <v>1168</v>
      </c>
    </row>
    <row r="27" spans="2:3" x14ac:dyDescent="0.25">
      <c r="B27" s="249" t="s">
        <v>374</v>
      </c>
      <c r="C27" s="247" t="s">
        <v>1173</v>
      </c>
    </row>
    <row r="29" spans="2:3" x14ac:dyDescent="0.25">
      <c r="B29" s="247" t="s">
        <v>1174</v>
      </c>
      <c r="C29" s="247" t="s">
        <v>1175</v>
      </c>
    </row>
    <row r="30" spans="2:3" x14ac:dyDescent="0.25">
      <c r="B30" s="247" t="s">
        <v>1176</v>
      </c>
      <c r="C30" s="247" t="s">
        <v>1177</v>
      </c>
    </row>
    <row r="32" spans="2:3" x14ac:dyDescent="0.25">
      <c r="B32" s="248" t="s">
        <v>351</v>
      </c>
    </row>
    <row r="33" spans="2:3" x14ac:dyDescent="0.25">
      <c r="B33" s="247" t="s">
        <v>446</v>
      </c>
      <c r="C33" s="247" t="s">
        <v>1178</v>
      </c>
    </row>
    <row r="34" spans="2:3" x14ac:dyDescent="0.25">
      <c r="B34" s="247" t="s">
        <v>251</v>
      </c>
      <c r="C34" s="247" t="s">
        <v>1179</v>
      </c>
    </row>
    <row r="36" spans="2:3" x14ac:dyDescent="0.25">
      <c r="B36" s="248" t="s">
        <v>1180</v>
      </c>
    </row>
    <row r="37" spans="2:3" x14ac:dyDescent="0.25">
      <c r="B37" s="247" t="s">
        <v>1181</v>
      </c>
      <c r="C37" s="247" t="s">
        <v>1182</v>
      </c>
    </row>
    <row r="38" spans="2:3" x14ac:dyDescent="0.25">
      <c r="B38" s="247" t="s">
        <v>1183</v>
      </c>
      <c r="C38" s="247" t="s">
        <v>1184</v>
      </c>
    </row>
    <row r="40" spans="2:3" x14ac:dyDescent="0.25">
      <c r="B40" s="248" t="s">
        <v>1204</v>
      </c>
    </row>
    <row r="41" spans="2:3" x14ac:dyDescent="0.25">
      <c r="B41" s="247" t="s">
        <v>353</v>
      </c>
      <c r="C41" s="247" t="s">
        <v>1205</v>
      </c>
    </row>
    <row r="42" spans="2:3" x14ac:dyDescent="0.25">
      <c r="B42" s="247" t="s">
        <v>444</v>
      </c>
      <c r="C42" s="247" t="s">
        <v>1259</v>
      </c>
    </row>
    <row r="44" spans="2:3" x14ac:dyDescent="0.25">
      <c r="B44" s="248" t="s">
        <v>988</v>
      </c>
    </row>
    <row r="45" spans="2:3" x14ac:dyDescent="0.25">
      <c r="B45" s="247" t="s">
        <v>483</v>
      </c>
      <c r="C45" s="247" t="s">
        <v>1186</v>
      </c>
    </row>
    <row r="46" spans="2:3" x14ac:dyDescent="0.25">
      <c r="B46" s="247" t="s">
        <v>1185</v>
      </c>
      <c r="C46" s="247" t="s">
        <v>1187</v>
      </c>
    </row>
    <row r="47" spans="2:3" x14ac:dyDescent="0.25">
      <c r="B47" s="250" t="s">
        <v>1270</v>
      </c>
      <c r="C47" s="250" t="s">
        <v>1271</v>
      </c>
    </row>
    <row r="48" spans="2:3" x14ac:dyDescent="0.25">
      <c r="B48" s="250"/>
      <c r="C48" s="250" t="s">
        <v>1272</v>
      </c>
    </row>
    <row r="50" spans="2:3" x14ac:dyDescent="0.25">
      <c r="B50" s="248" t="s">
        <v>1188</v>
      </c>
    </row>
    <row r="51" spans="2:3" x14ac:dyDescent="0.25">
      <c r="B51" s="247" t="s">
        <v>1189</v>
      </c>
      <c r="C51" s="247" t="s">
        <v>1190</v>
      </c>
    </row>
    <row r="52" spans="2:3" x14ac:dyDescent="0.25">
      <c r="B52" s="247" t="s">
        <v>1191</v>
      </c>
      <c r="C52" s="247" t="s">
        <v>1192</v>
      </c>
    </row>
    <row r="54" spans="2:3" x14ac:dyDescent="0.25">
      <c r="B54" s="248" t="s">
        <v>1193</v>
      </c>
    </row>
    <row r="55" spans="2:3" x14ac:dyDescent="0.25">
      <c r="B55" s="247" t="s">
        <v>393</v>
      </c>
      <c r="C55" s="247" t="s">
        <v>1194</v>
      </c>
    </row>
    <row r="56" spans="2:3" x14ac:dyDescent="0.25">
      <c r="B56" s="247" t="s">
        <v>394</v>
      </c>
      <c r="C56" s="247" t="s">
        <v>1195</v>
      </c>
    </row>
    <row r="58" spans="2:3" x14ac:dyDescent="0.25">
      <c r="B58" s="248" t="s">
        <v>1196</v>
      </c>
    </row>
    <row r="59" spans="2:3" x14ac:dyDescent="0.25">
      <c r="B59" s="247" t="s">
        <v>1197</v>
      </c>
      <c r="C59" s="247" t="s">
        <v>1198</v>
      </c>
    </row>
    <row r="61" spans="2:3" x14ac:dyDescent="0.25">
      <c r="B61" s="250" t="s">
        <v>1207</v>
      </c>
      <c r="C61" s="250" t="s">
        <v>1206</v>
      </c>
    </row>
    <row r="62" spans="2:3" x14ac:dyDescent="0.25">
      <c r="C62" s="250" t="s">
        <v>1208</v>
      </c>
    </row>
    <row r="63" spans="2:3" x14ac:dyDescent="0.25">
      <c r="C63" s="250" t="s">
        <v>1209</v>
      </c>
    </row>
    <row r="64" spans="2:3" x14ac:dyDescent="0.25">
      <c r="C64" s="250" t="s">
        <v>1253</v>
      </c>
    </row>
    <row r="66" spans="1:3" x14ac:dyDescent="0.25">
      <c r="A66" s="247" t="s">
        <v>1199</v>
      </c>
    </row>
    <row r="67" spans="1:3" x14ac:dyDescent="0.25">
      <c r="B67" s="247" t="s">
        <v>1200</v>
      </c>
    </row>
    <row r="68" spans="1:3" x14ac:dyDescent="0.25">
      <c r="C68" s="247" t="s">
        <v>1201</v>
      </c>
    </row>
    <row r="69" spans="1:3" x14ac:dyDescent="0.25">
      <c r="B69" s="248" t="s">
        <v>1202</v>
      </c>
    </row>
    <row r="70" spans="1:3" x14ac:dyDescent="0.25">
      <c r="B70" s="249" t="s">
        <v>343</v>
      </c>
    </row>
    <row r="71" spans="1:3" x14ac:dyDescent="0.25">
      <c r="C71" s="247" t="s">
        <v>1254</v>
      </c>
    </row>
  </sheetData>
  <sheetProtection sheet="1" objects="1" scenarios="1"/>
  <hyperlinks>
    <hyperlink ref="A9" r:id="rId1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210"/>
  <sheetViews>
    <sheetView zoomScale="90" zoomScaleNormal="90" zoomScalePageLayoutView="85" workbookViewId="0">
      <selection activeCell="G3" sqref="G3:AD3"/>
    </sheetView>
  </sheetViews>
  <sheetFormatPr defaultColWidth="8.85546875" defaultRowHeight="12.75" x14ac:dyDescent="0.25"/>
  <cols>
    <col min="1" max="50" width="4" style="13" customWidth="1"/>
    <col min="51" max="51" width="4" style="112" customWidth="1"/>
    <col min="52" max="52" width="3" style="112" bestFit="1" customWidth="1"/>
    <col min="53" max="53" width="5.7109375" style="13" bestFit="1" customWidth="1"/>
    <col min="54" max="54" width="2" style="13" bestFit="1" customWidth="1"/>
    <col min="55" max="55" width="5.7109375" style="13" bestFit="1" customWidth="1"/>
    <col min="56" max="56" width="6.7109375" style="13" bestFit="1" customWidth="1"/>
    <col min="57" max="57" width="7.85546875" style="13" bestFit="1" customWidth="1"/>
    <col min="58" max="58" width="5.7109375" style="13" bestFit="1" customWidth="1"/>
    <col min="59" max="59" width="7.85546875" style="13" bestFit="1" customWidth="1"/>
    <col min="60" max="60" width="4" style="13" hidden="1" customWidth="1"/>
    <col min="61" max="61" width="7.85546875" style="13" bestFit="1" customWidth="1"/>
    <col min="62" max="62" width="3" style="13" bestFit="1" customWidth="1"/>
    <col min="63" max="63" width="5.7109375" style="13" bestFit="1" customWidth="1"/>
    <col min="64" max="65" width="4" style="13" hidden="1" customWidth="1"/>
    <col min="66" max="66" width="8.85546875" style="13" customWidth="1"/>
    <col min="67" max="68" width="3.28515625" style="13" bestFit="1" customWidth="1"/>
    <col min="69" max="69" width="8.85546875" style="13" customWidth="1"/>
    <col min="70" max="16384" width="8.85546875" style="13"/>
  </cols>
  <sheetData>
    <row r="1" spans="2:52" s="21" customFormat="1" ht="18.75" x14ac:dyDescent="0.25">
      <c r="B1" s="229"/>
      <c r="C1" s="414" t="s">
        <v>405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230"/>
      <c r="AV1" s="230"/>
      <c r="AW1" s="24"/>
      <c r="AY1" s="19"/>
      <c r="AZ1" s="19"/>
    </row>
    <row r="2" spans="2:52" s="21" customFormat="1" ht="7.5" customHeight="1" x14ac:dyDescent="0.25">
      <c r="B2" s="231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228"/>
      <c r="AV2" s="228"/>
      <c r="AW2" s="20"/>
      <c r="AY2" s="19"/>
      <c r="AZ2" s="19"/>
    </row>
    <row r="3" spans="2:52" s="18" customFormat="1" ht="16.5" thickBot="1" x14ac:dyDescent="0.3">
      <c r="B3" s="16"/>
      <c r="C3" s="536" t="s">
        <v>415</v>
      </c>
      <c r="D3" s="536"/>
      <c r="E3" s="536"/>
      <c r="F3" s="536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226"/>
      <c r="AF3" s="226"/>
      <c r="AG3" s="226"/>
      <c r="AH3" s="226"/>
      <c r="AI3" s="226"/>
      <c r="AJ3" s="226"/>
      <c r="AK3" s="537" t="s">
        <v>355</v>
      </c>
      <c r="AL3" s="537"/>
      <c r="AM3" s="537"/>
      <c r="AN3" s="537"/>
      <c r="AO3" s="537"/>
      <c r="AP3" s="537"/>
      <c r="AQ3" s="537"/>
      <c r="AR3" s="537"/>
      <c r="AS3" s="537"/>
      <c r="AT3" s="537"/>
      <c r="AU3" s="226"/>
      <c r="AV3" s="226"/>
      <c r="AW3" s="17"/>
    </row>
    <row r="4" spans="2:52" s="21" customFormat="1" ht="15.75" thickBot="1" x14ac:dyDescent="0.3">
      <c r="B4" s="231"/>
      <c r="C4" s="426" t="s">
        <v>4</v>
      </c>
      <c r="D4" s="426"/>
      <c r="E4" s="426"/>
      <c r="F4" s="426"/>
      <c r="G4" s="435"/>
      <c r="H4" s="435"/>
      <c r="I4" s="435"/>
      <c r="J4" s="435"/>
      <c r="K4" s="435"/>
      <c r="L4" s="435"/>
      <c r="M4" s="435"/>
      <c r="N4" s="435"/>
      <c r="O4" s="435"/>
      <c r="P4" s="226"/>
      <c r="Q4" s="426" t="s">
        <v>0</v>
      </c>
      <c r="R4" s="426"/>
      <c r="S4" s="426"/>
      <c r="T4" s="426"/>
      <c r="U4" s="426"/>
      <c r="V4" s="435"/>
      <c r="W4" s="435"/>
      <c r="X4" s="435"/>
      <c r="Y4" s="435"/>
      <c r="Z4" s="435"/>
      <c r="AA4" s="435"/>
      <c r="AB4" s="435"/>
      <c r="AC4" s="435"/>
      <c r="AD4" s="435"/>
      <c r="AE4" s="228"/>
      <c r="AF4" s="419" t="s">
        <v>976</v>
      </c>
      <c r="AG4" s="532"/>
      <c r="AH4" s="532"/>
      <c r="AI4" s="533"/>
      <c r="AJ4" s="228"/>
      <c r="AK4" s="538" t="s">
        <v>917</v>
      </c>
      <c r="AL4" s="539"/>
      <c r="AM4" s="518"/>
      <c r="AN4" s="518"/>
      <c r="AO4" s="518"/>
      <c r="AP4" s="518"/>
      <c r="AQ4" s="518"/>
      <c r="AR4" s="518"/>
      <c r="AS4" s="518"/>
      <c r="AT4" s="519"/>
      <c r="AU4" s="228"/>
      <c r="AV4" s="228"/>
      <c r="AW4" s="20"/>
    </row>
    <row r="5" spans="2:52" s="21" customFormat="1" ht="15.75" thickBot="1" x14ac:dyDescent="0.3">
      <c r="B5" s="231"/>
      <c r="C5" s="426" t="s">
        <v>445</v>
      </c>
      <c r="D5" s="426"/>
      <c r="E5" s="426"/>
      <c r="F5" s="426"/>
      <c r="G5" s="435"/>
      <c r="H5" s="435"/>
      <c r="I5" s="435"/>
      <c r="J5" s="435"/>
      <c r="K5" s="435"/>
      <c r="L5" s="435"/>
      <c r="M5" s="435"/>
      <c r="N5" s="435"/>
      <c r="O5" s="435"/>
      <c r="P5" s="228"/>
      <c r="Q5" s="426" t="s">
        <v>433</v>
      </c>
      <c r="R5" s="426"/>
      <c r="S5" s="426"/>
      <c r="T5" s="426"/>
      <c r="U5" s="426"/>
      <c r="V5" s="540"/>
      <c r="W5" s="435"/>
      <c r="X5" s="435"/>
      <c r="Y5" s="435"/>
      <c r="Z5" s="435"/>
      <c r="AA5" s="435"/>
      <c r="AB5" s="435"/>
      <c r="AC5" s="435"/>
      <c r="AD5" s="435"/>
      <c r="AE5" s="228"/>
      <c r="AF5" s="423" t="s">
        <v>975</v>
      </c>
      <c r="AG5" s="424"/>
      <c r="AH5" s="424"/>
      <c r="AI5" s="425"/>
      <c r="AJ5" s="22"/>
      <c r="AK5" s="545" t="s">
        <v>919</v>
      </c>
      <c r="AL5" s="546"/>
      <c r="AM5" s="546"/>
      <c r="AN5" s="546"/>
      <c r="AO5" s="223">
        <f>IF(AM4="Humanity",5,4)</f>
        <v>4</v>
      </c>
      <c r="AP5" s="232">
        <f>IF(AM4="Humanity",6,4)</f>
        <v>4</v>
      </c>
      <c r="AQ5" s="509" t="s">
        <v>920</v>
      </c>
      <c r="AR5" s="510"/>
      <c r="AS5" s="510"/>
      <c r="AT5" s="511"/>
      <c r="AU5" s="228"/>
      <c r="AV5" s="228"/>
      <c r="AW5" s="20"/>
    </row>
    <row r="6" spans="2:52" s="21" customFormat="1" ht="15.75" thickBot="1" x14ac:dyDescent="0.3">
      <c r="B6" s="231"/>
      <c r="C6" s="426" t="s">
        <v>267</v>
      </c>
      <c r="D6" s="426"/>
      <c r="E6" s="426"/>
      <c r="F6" s="426"/>
      <c r="G6" s="435"/>
      <c r="H6" s="435"/>
      <c r="I6" s="435"/>
      <c r="J6" s="435"/>
      <c r="K6" s="435"/>
      <c r="L6" s="435"/>
      <c r="M6" s="435"/>
      <c r="N6" s="435"/>
      <c r="O6" s="435"/>
      <c r="P6" s="228"/>
      <c r="Q6" s="426" t="s">
        <v>1</v>
      </c>
      <c r="R6" s="426"/>
      <c r="S6" s="426"/>
      <c r="T6" s="426"/>
      <c r="U6" s="426"/>
      <c r="V6" s="435"/>
      <c r="W6" s="435"/>
      <c r="X6" s="435"/>
      <c r="Y6" s="435"/>
      <c r="Z6" s="435"/>
      <c r="AA6" s="435"/>
      <c r="AB6" s="435"/>
      <c r="AC6" s="435"/>
      <c r="AD6" s="435"/>
      <c r="AE6" s="228"/>
      <c r="AF6" s="190">
        <f>IF(COUNTIF(X65:AE71,"Lesser Generation - [1]")=1,1,IF(COUNTIF(X65:AE71,"Lesser Generation - [2]")=1,2,0))</f>
        <v>0</v>
      </c>
      <c r="AG6" s="543" t="str">
        <f>IF(Generation_Dots=0, IF(COUNTIF(Merits,"Dhampir*")&gt;0,"Dhampir","Ghoul"),IF(COUNTIF(Flaws,"Thin Blooded - 14th*"), 14, IF(COUNTIF(Flaws,"Thin Blooded - 15th*"),15,IF(Generation_Dots=1,11,(11-Generation_Dots))+AF6)))</f>
        <v>Ghoul</v>
      </c>
      <c r="AH6" s="544"/>
      <c r="AI6" s="20"/>
      <c r="AJ6" s="44"/>
      <c r="AK6" s="436" t="s">
        <v>921</v>
      </c>
      <c r="AL6" s="437"/>
      <c r="AM6" s="437"/>
      <c r="AN6" s="437"/>
      <c r="AO6" s="219"/>
      <c r="AP6" s="131" t="s">
        <v>241</v>
      </c>
      <c r="AQ6" s="512">
        <f>AO5-AO6+AO7</f>
        <v>4</v>
      </c>
      <c r="AR6" s="513"/>
      <c r="AS6" s="513"/>
      <c r="AT6" s="514"/>
      <c r="AU6" s="228"/>
      <c r="AV6" s="228"/>
      <c r="AW6" s="20"/>
    </row>
    <row r="7" spans="2:52" s="21" customFormat="1" ht="15.75" thickBot="1" x14ac:dyDescent="0.3">
      <c r="B7" s="231"/>
      <c r="C7" s="426" t="s">
        <v>5</v>
      </c>
      <c r="D7" s="426"/>
      <c r="E7" s="426"/>
      <c r="F7" s="426"/>
      <c r="G7" s="435"/>
      <c r="H7" s="435"/>
      <c r="I7" s="435"/>
      <c r="J7" s="435"/>
      <c r="K7" s="435"/>
      <c r="L7" s="435"/>
      <c r="M7" s="435"/>
      <c r="N7" s="435"/>
      <c r="O7" s="435"/>
      <c r="P7" s="228"/>
      <c r="Q7" s="426" t="s">
        <v>2</v>
      </c>
      <c r="R7" s="426"/>
      <c r="S7" s="426"/>
      <c r="T7" s="426"/>
      <c r="U7" s="426"/>
      <c r="V7" s="435"/>
      <c r="W7" s="435"/>
      <c r="X7" s="435"/>
      <c r="Y7" s="435"/>
      <c r="Z7" s="435"/>
      <c r="AA7" s="435"/>
      <c r="AB7" s="435"/>
      <c r="AC7" s="435"/>
      <c r="AD7" s="435"/>
      <c r="AE7" s="228"/>
      <c r="AF7" s="423" t="s">
        <v>259</v>
      </c>
      <c r="AG7" s="424"/>
      <c r="AH7" s="424"/>
      <c r="AI7" s="425"/>
      <c r="AJ7" s="228"/>
      <c r="AK7" s="541" t="s">
        <v>922</v>
      </c>
      <c r="AL7" s="542"/>
      <c r="AM7" s="542"/>
      <c r="AN7" s="542"/>
      <c r="AO7" s="221"/>
      <c r="AP7" s="132" t="str">
        <f>IF(AO7&lt;&gt;"",AO7*10,"")</f>
        <v/>
      </c>
      <c r="AQ7" s="515"/>
      <c r="AR7" s="516"/>
      <c r="AS7" s="516"/>
      <c r="AT7" s="517"/>
      <c r="AU7" s="228"/>
      <c r="AV7" s="228"/>
      <c r="AW7" s="20"/>
    </row>
    <row r="8" spans="2:52" s="21" customFormat="1" ht="16.5" thickBot="1" x14ac:dyDescent="0.3">
      <c r="B8" s="231"/>
      <c r="C8" s="426" t="s">
        <v>835</v>
      </c>
      <c r="D8" s="426"/>
      <c r="E8" s="426"/>
      <c r="F8" s="426"/>
      <c r="G8" s="435"/>
      <c r="H8" s="435"/>
      <c r="I8" s="435"/>
      <c r="J8" s="435"/>
      <c r="K8" s="435"/>
      <c r="L8" s="435"/>
      <c r="M8" s="435"/>
      <c r="N8" s="435"/>
      <c r="O8" s="435"/>
      <c r="P8" s="228"/>
      <c r="Q8" s="426" t="s">
        <v>3</v>
      </c>
      <c r="R8" s="426"/>
      <c r="S8" s="426"/>
      <c r="T8" s="426"/>
      <c r="U8" s="426"/>
      <c r="V8" s="435"/>
      <c r="W8" s="435"/>
      <c r="X8" s="435"/>
      <c r="Y8" s="435"/>
      <c r="Z8" s="435"/>
      <c r="AA8" s="435"/>
      <c r="AB8" s="435"/>
      <c r="AC8" s="435"/>
      <c r="AD8" s="435"/>
      <c r="AE8" s="228"/>
      <c r="AF8" s="231"/>
      <c r="AG8" s="427" t="str">
        <f>IF(Generation_Dots=0,IF(COUNTIF(Merits,"Dhampir*")&gt;0,"Dhampir","Ghoul"),AG6-COUNTIF(Diablerie_Gen_Gain,"Yes"))</f>
        <v>Ghoul</v>
      </c>
      <c r="AH8" s="428"/>
      <c r="AI8" s="20"/>
      <c r="AJ8" s="228"/>
      <c r="AK8" s="228"/>
      <c r="AL8" s="228"/>
      <c r="AM8" s="228"/>
      <c r="AN8" s="228"/>
      <c r="AO8" s="228"/>
      <c r="AP8" s="228"/>
      <c r="AQ8" s="228"/>
      <c r="AR8" s="189"/>
      <c r="AS8" s="189"/>
      <c r="AT8" s="189"/>
      <c r="AU8" s="228"/>
      <c r="AV8" s="228"/>
      <c r="AW8" s="20"/>
    </row>
    <row r="9" spans="2:52" s="21" customFormat="1" ht="16.5" thickBot="1" x14ac:dyDescent="0.3">
      <c r="B9" s="231"/>
      <c r="C9" s="426" t="s">
        <v>260</v>
      </c>
      <c r="D9" s="426"/>
      <c r="E9" s="426"/>
      <c r="F9" s="426"/>
      <c r="G9" s="435"/>
      <c r="H9" s="435"/>
      <c r="I9" s="435"/>
      <c r="J9" s="435"/>
      <c r="K9" s="435"/>
      <c r="L9" s="435"/>
      <c r="M9" s="435"/>
      <c r="N9" s="435"/>
      <c r="O9" s="435"/>
      <c r="P9" s="228"/>
      <c r="Q9" s="426" t="s">
        <v>431</v>
      </c>
      <c r="R9" s="426"/>
      <c r="S9" s="426"/>
      <c r="T9" s="426"/>
      <c r="U9" s="426"/>
      <c r="V9" s="435"/>
      <c r="W9" s="435"/>
      <c r="X9" s="435"/>
      <c r="Y9" s="435"/>
      <c r="Z9" s="435"/>
      <c r="AA9" s="435"/>
      <c r="AB9" s="435"/>
      <c r="AC9" s="435"/>
      <c r="AD9" s="435"/>
      <c r="AE9" s="228"/>
      <c r="AF9" s="23"/>
      <c r="AG9" s="429"/>
      <c r="AH9" s="430"/>
      <c r="AI9" s="20"/>
      <c r="AJ9" s="228"/>
      <c r="AK9" s="228"/>
      <c r="AL9" s="228"/>
      <c r="AM9" s="525" t="s">
        <v>258</v>
      </c>
      <c r="AN9" s="525"/>
      <c r="AO9" s="525"/>
      <c r="AP9" s="525"/>
      <c r="AQ9" s="525"/>
      <c r="AR9" s="525"/>
      <c r="AS9" s="228"/>
      <c r="AT9" s="228"/>
      <c r="AU9" s="228"/>
      <c r="AV9" s="228"/>
      <c r="AW9" s="20"/>
    </row>
    <row r="10" spans="2:52" ht="15.75" thickBot="1" x14ac:dyDescent="0.3">
      <c r="B10" s="50"/>
      <c r="C10" s="426" t="s">
        <v>1331</v>
      </c>
      <c r="D10" s="426"/>
      <c r="E10" s="426"/>
      <c r="F10" s="426"/>
      <c r="G10" s="435"/>
      <c r="H10" s="435"/>
      <c r="I10" s="435"/>
      <c r="J10" s="435"/>
      <c r="K10" s="435"/>
      <c r="L10" s="435"/>
      <c r="M10" s="435"/>
      <c r="N10" s="435"/>
      <c r="O10" s="435"/>
      <c r="P10" s="228"/>
      <c r="Q10" s="426" t="s">
        <v>432</v>
      </c>
      <c r="R10" s="426"/>
      <c r="S10" s="426"/>
      <c r="T10" s="426"/>
      <c r="U10" s="426"/>
      <c r="V10" s="435"/>
      <c r="W10" s="435"/>
      <c r="X10" s="435"/>
      <c r="Y10" s="435"/>
      <c r="Z10" s="435"/>
      <c r="AA10" s="435"/>
      <c r="AB10" s="435"/>
      <c r="AC10" s="435"/>
      <c r="AD10" s="435"/>
      <c r="AE10" s="225"/>
      <c r="AF10" s="48"/>
      <c r="AG10" s="49"/>
      <c r="AH10" s="49"/>
      <c r="AI10" s="46"/>
      <c r="AJ10" s="225"/>
      <c r="AK10" s="225"/>
      <c r="AL10" s="225"/>
      <c r="AM10" s="529" t="str">
        <f ca="1">"Initial: "&amp;XP_Initial</f>
        <v>Initial: 30</v>
      </c>
      <c r="AN10" s="530"/>
      <c r="AO10" s="531"/>
      <c r="AP10" s="520" t="str">
        <f ca="1">"Earned: "&amp;XP_Earned</f>
        <v>Earned: 0</v>
      </c>
      <c r="AQ10" s="521"/>
      <c r="AR10" s="522"/>
      <c r="AS10" s="225"/>
      <c r="AT10" s="225"/>
      <c r="AU10" s="225"/>
      <c r="AV10" s="225"/>
      <c r="AW10" s="47"/>
    </row>
    <row r="11" spans="2:52" ht="15" x14ac:dyDescent="0.25">
      <c r="B11" s="50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426" t="s">
        <v>6</v>
      </c>
      <c r="R11" s="426"/>
      <c r="S11" s="426"/>
      <c r="T11" s="426"/>
      <c r="U11" s="426"/>
      <c r="V11" s="219"/>
      <c r="W11" s="523"/>
      <c r="X11" s="398"/>
      <c r="Y11" s="524"/>
      <c r="Z11" s="520" t="s">
        <v>257</v>
      </c>
      <c r="AA11" s="521"/>
      <c r="AB11" s="521"/>
      <c r="AC11" s="522"/>
      <c r="AD11" s="219"/>
      <c r="AE11" s="225"/>
      <c r="AF11" s="225"/>
      <c r="AG11" s="225"/>
      <c r="AH11" s="225"/>
      <c r="AI11" s="225"/>
      <c r="AJ11" s="225"/>
      <c r="AK11" s="225"/>
      <c r="AL11" s="225"/>
      <c r="AM11" s="526" t="str">
        <f>"Remaining: "&amp;XP_Current</f>
        <v>Remaining: 30</v>
      </c>
      <c r="AN11" s="527"/>
      <c r="AO11" s="527"/>
      <c r="AP11" s="527"/>
      <c r="AQ11" s="527"/>
      <c r="AR11" s="528"/>
      <c r="AS11" s="225"/>
      <c r="AT11" s="225"/>
      <c r="AU11" s="225"/>
      <c r="AV11" s="225"/>
      <c r="AW11" s="47"/>
    </row>
    <row r="12" spans="2:52" ht="13.5" thickBot="1" x14ac:dyDescent="0.3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113"/>
      <c r="S12" s="113"/>
      <c r="T12" s="113"/>
      <c r="U12" s="113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113"/>
      <c r="AG12" s="166"/>
      <c r="AH12" s="166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6"/>
    </row>
    <row r="13" spans="2:52" ht="6.75" customHeight="1" thickBot="1" x14ac:dyDescent="0.3">
      <c r="AT13" s="112"/>
      <c r="AU13" s="112"/>
    </row>
    <row r="14" spans="2:52" ht="18.75" x14ac:dyDescent="0.25">
      <c r="B14" s="14"/>
      <c r="C14" s="414" t="s">
        <v>245</v>
      </c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54"/>
      <c r="AV14" s="54"/>
      <c r="AW14" s="15"/>
    </row>
    <row r="15" spans="2:52" ht="7.5" customHeight="1" thickBot="1" x14ac:dyDescent="0.3">
      <c r="B15" s="50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25"/>
      <c r="AV15" s="225"/>
      <c r="AW15" s="47"/>
    </row>
    <row r="16" spans="2:52" ht="45.75" thickBot="1" x14ac:dyDescent="0.3">
      <c r="B16" s="50"/>
      <c r="C16" s="493" t="s">
        <v>242</v>
      </c>
      <c r="D16" s="494"/>
      <c r="E16" s="494"/>
      <c r="F16" s="495"/>
      <c r="G16" s="493">
        <f>L17+M17+N17</f>
        <v>0</v>
      </c>
      <c r="H16" s="494"/>
      <c r="I16" s="495"/>
      <c r="J16" s="548" t="s">
        <v>446</v>
      </c>
      <c r="K16" s="549"/>
      <c r="L16" s="61" t="s">
        <v>459</v>
      </c>
      <c r="M16" s="61" t="s">
        <v>1127</v>
      </c>
      <c r="N16" s="61" t="s">
        <v>460</v>
      </c>
      <c r="O16" s="61" t="s">
        <v>457</v>
      </c>
      <c r="P16" s="61" t="s">
        <v>458</v>
      </c>
      <c r="Q16" s="225"/>
      <c r="R16" s="493" t="s">
        <v>243</v>
      </c>
      <c r="S16" s="494"/>
      <c r="T16" s="494"/>
      <c r="U16" s="495"/>
      <c r="V16" s="493">
        <f>AA17+AB17+AC17</f>
        <v>0</v>
      </c>
      <c r="W16" s="494"/>
      <c r="X16" s="495"/>
      <c r="Y16" s="548" t="s">
        <v>446</v>
      </c>
      <c r="Z16" s="549"/>
      <c r="AA16" s="61" t="s">
        <v>459</v>
      </c>
      <c r="AB16" s="61" t="s">
        <v>1127</v>
      </c>
      <c r="AC16" s="61" t="s">
        <v>460</v>
      </c>
      <c r="AD16" s="61" t="s">
        <v>457</v>
      </c>
      <c r="AE16" s="61" t="s">
        <v>458</v>
      </c>
      <c r="AF16" s="37"/>
      <c r="AG16" s="493" t="s">
        <v>244</v>
      </c>
      <c r="AH16" s="494"/>
      <c r="AI16" s="494"/>
      <c r="AJ16" s="495"/>
      <c r="AK16" s="493">
        <f>AP17+AQ17+AR17</f>
        <v>0</v>
      </c>
      <c r="AL16" s="494"/>
      <c r="AM16" s="495"/>
      <c r="AN16" s="548" t="s">
        <v>446</v>
      </c>
      <c r="AO16" s="549"/>
      <c r="AP16" s="61" t="s">
        <v>459</v>
      </c>
      <c r="AQ16" s="61" t="s">
        <v>1127</v>
      </c>
      <c r="AR16" s="61" t="s">
        <v>460</v>
      </c>
      <c r="AS16" s="61" t="s">
        <v>457</v>
      </c>
      <c r="AT16" s="61" t="s">
        <v>458</v>
      </c>
      <c r="AU16" s="225"/>
      <c r="AV16" s="225"/>
      <c r="AW16" s="47"/>
    </row>
    <row r="17" spans="1:49" ht="15.75" thickBot="1" x14ac:dyDescent="0.3">
      <c r="B17" s="50"/>
      <c r="C17" s="499"/>
      <c r="D17" s="500"/>
      <c r="E17" s="500"/>
      <c r="F17" s="501"/>
      <c r="G17" s="496"/>
      <c r="H17" s="497"/>
      <c r="I17" s="498"/>
      <c r="J17" s="507"/>
      <c r="K17" s="508"/>
      <c r="L17" s="89">
        <f>IF(J17="Primary",7,IF(J17="Secondary",5,IF(J17="Tertiary",3,0)))</f>
        <v>0</v>
      </c>
      <c r="M17" s="239"/>
      <c r="N17" s="239"/>
      <c r="O17" s="92">
        <v>3</v>
      </c>
      <c r="P17" s="92">
        <f>N17*O17</f>
        <v>0</v>
      </c>
      <c r="Q17" s="225"/>
      <c r="R17" s="499"/>
      <c r="S17" s="500"/>
      <c r="T17" s="500"/>
      <c r="U17" s="501"/>
      <c r="V17" s="496"/>
      <c r="W17" s="497"/>
      <c r="X17" s="498"/>
      <c r="Y17" s="507"/>
      <c r="Z17" s="508"/>
      <c r="AA17" s="89">
        <f>IF(Y17="Primary",7,IF(Y17="Secondary",5,IF(Y17="Tertiary",3,0)))</f>
        <v>0</v>
      </c>
      <c r="AB17" s="129"/>
      <c r="AC17" s="129"/>
      <c r="AD17" s="92">
        <v>3</v>
      </c>
      <c r="AE17" s="92">
        <f>AC17*AD17</f>
        <v>0</v>
      </c>
      <c r="AF17" s="37"/>
      <c r="AG17" s="499"/>
      <c r="AH17" s="500"/>
      <c r="AI17" s="500"/>
      <c r="AJ17" s="501"/>
      <c r="AK17" s="496"/>
      <c r="AL17" s="497"/>
      <c r="AM17" s="498"/>
      <c r="AN17" s="507"/>
      <c r="AO17" s="508"/>
      <c r="AP17" s="89">
        <f>IF(AN17="Primary",7,IF(AN17="Secondary",5,IF(AN17="Tertiary",3,0)))</f>
        <v>0</v>
      </c>
      <c r="AQ17" s="129"/>
      <c r="AR17" s="129"/>
      <c r="AS17" s="92">
        <v>3</v>
      </c>
      <c r="AT17" s="92">
        <f>AR17*AS17</f>
        <v>0</v>
      </c>
      <c r="AU17" s="225"/>
      <c r="AV17" s="225"/>
      <c r="AW17" s="47"/>
    </row>
    <row r="18" spans="1:49" ht="21.75" thickBot="1" x14ac:dyDescent="0.3">
      <c r="B18" s="50"/>
      <c r="C18" s="502" t="s">
        <v>251</v>
      </c>
      <c r="D18" s="503"/>
      <c r="E18" s="503"/>
      <c r="F18" s="503"/>
      <c r="G18" s="504"/>
      <c r="H18" s="505"/>
      <c r="I18" s="505"/>
      <c r="J18" s="504"/>
      <c r="K18" s="505"/>
      <c r="L18" s="506"/>
      <c r="Q18" s="225"/>
      <c r="R18" s="502" t="s">
        <v>251</v>
      </c>
      <c r="S18" s="503"/>
      <c r="T18" s="503"/>
      <c r="U18" s="503"/>
      <c r="V18" s="504"/>
      <c r="W18" s="505"/>
      <c r="X18" s="505"/>
      <c r="Y18" s="504"/>
      <c r="Z18" s="505"/>
      <c r="AA18" s="505"/>
      <c r="AB18" s="504"/>
      <c r="AC18" s="505"/>
      <c r="AD18" s="506"/>
      <c r="AE18" s="37"/>
      <c r="AF18" s="37"/>
      <c r="AG18" s="502" t="s">
        <v>251</v>
      </c>
      <c r="AH18" s="503"/>
      <c r="AI18" s="503"/>
      <c r="AJ18" s="503"/>
      <c r="AK18" s="504"/>
      <c r="AL18" s="505"/>
      <c r="AM18" s="505"/>
      <c r="AN18" s="504"/>
      <c r="AO18" s="505"/>
      <c r="AP18" s="505"/>
      <c r="AQ18" s="504"/>
      <c r="AR18" s="505"/>
      <c r="AS18" s="506"/>
      <c r="AT18" s="225"/>
      <c r="AU18" s="225"/>
      <c r="AV18" s="225"/>
      <c r="AW18" s="47"/>
    </row>
    <row r="19" spans="1:49" ht="13.5" thickBot="1" x14ac:dyDescent="0.3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6"/>
    </row>
    <row r="20" spans="1:49" ht="7.5" customHeight="1" thickBot="1" x14ac:dyDescent="0.3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</row>
    <row r="21" spans="1:49" ht="18.75" x14ac:dyDescent="0.25">
      <c r="B21" s="14"/>
      <c r="C21" s="414" t="s">
        <v>453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125"/>
      <c r="Q21" s="54"/>
      <c r="R21" s="54"/>
      <c r="S21" s="54"/>
      <c r="T21" s="54"/>
      <c r="U21" s="54"/>
      <c r="V21" s="54"/>
      <c r="W21" s="54"/>
      <c r="X21" s="414" t="s">
        <v>352</v>
      </c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15"/>
    </row>
    <row r="22" spans="1:49" ht="6" customHeight="1" thickBot="1" x14ac:dyDescent="0.3">
      <c r="B22" s="50"/>
      <c r="C22" s="26"/>
      <c r="D22" s="26"/>
      <c r="E22" s="26"/>
      <c r="F22" s="26"/>
      <c r="G22" s="26"/>
      <c r="H22" s="26"/>
      <c r="I22" s="26"/>
      <c r="J22" s="26"/>
      <c r="K22" s="26"/>
      <c r="L22" s="26"/>
      <c r="N22" s="26"/>
      <c r="O22" s="26"/>
      <c r="P22" s="26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47"/>
    </row>
    <row r="23" spans="1:49" ht="45.75" thickBot="1" x14ac:dyDescent="0.3">
      <c r="A23" s="227">
        <f>IF(Generation=6,6,5)</f>
        <v>5</v>
      </c>
      <c r="B23" s="50"/>
      <c r="C23" s="460" t="s">
        <v>461</v>
      </c>
      <c r="D23" s="460"/>
      <c r="E23" s="460"/>
      <c r="F23" s="240">
        <f>IF(Generation="",1,IF(Generation&gt;10,1,2))</f>
        <v>1</v>
      </c>
      <c r="G23" s="478" t="s">
        <v>251</v>
      </c>
      <c r="H23" s="479"/>
      <c r="I23" s="547"/>
      <c r="J23" s="478" t="s">
        <v>451</v>
      </c>
      <c r="K23" s="479"/>
      <c r="L23" s="233" t="s">
        <v>459</v>
      </c>
      <c r="M23" s="233" t="s">
        <v>1127</v>
      </c>
      <c r="N23" s="233" t="s">
        <v>460</v>
      </c>
      <c r="O23" s="233" t="s">
        <v>457</v>
      </c>
      <c r="P23" s="233" t="s">
        <v>458</v>
      </c>
      <c r="Q23" s="177"/>
      <c r="R23" s="225"/>
      <c r="S23" s="225"/>
      <c r="T23" s="225"/>
      <c r="U23" s="225"/>
      <c r="V23" s="225"/>
      <c r="W23" s="225"/>
      <c r="X23" s="225"/>
      <c r="Y23" s="460" t="s">
        <v>461</v>
      </c>
      <c r="Z23" s="460"/>
      <c r="AA23" s="460"/>
      <c r="AB23" s="460"/>
      <c r="AC23" s="226">
        <f>IF(Generation="",1,IF(Generation&gt;10,1,2))</f>
        <v>1</v>
      </c>
      <c r="AD23" s="478" t="s">
        <v>451</v>
      </c>
      <c r="AE23" s="479"/>
      <c r="AF23" s="68" t="s">
        <v>459</v>
      </c>
      <c r="AG23" s="233" t="s">
        <v>1127</v>
      </c>
      <c r="AH23" s="68" t="s">
        <v>460</v>
      </c>
      <c r="AI23" s="68" t="s">
        <v>457</v>
      </c>
      <c r="AJ23" s="68" t="s">
        <v>458</v>
      </c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47"/>
    </row>
    <row r="24" spans="1:49" ht="15" x14ac:dyDescent="0.25">
      <c r="A24" s="262">
        <f t="shared" ref="A24:A53" si="0">SkillCap + IF(COUNTIF(SkillAptitudes,C24),1,0) + IF(AND(COUNTIF(Merits,"Artist's Blessing*"),OR(C24="Crafts",C24="Performance")),2,0) + IF(AND(COUNTIF(Merits,"Supernatural Aria*")&gt;0,C24="Performance",G24="Singing"),3,0)</f>
        <v>5</v>
      </c>
      <c r="B24" s="124"/>
      <c r="C24" s="421" t="s">
        <v>10</v>
      </c>
      <c r="D24" s="422"/>
      <c r="E24" s="422"/>
      <c r="F24" s="422"/>
      <c r="G24" s="551"/>
      <c r="H24" s="551"/>
      <c r="I24" s="551"/>
      <c r="J24" s="419">
        <f>L24+M24+N24</f>
        <v>0</v>
      </c>
      <c r="K24" s="420"/>
      <c r="L24" s="130"/>
      <c r="M24" s="130"/>
      <c r="N24" s="271"/>
      <c r="O24" s="264">
        <f>IF(J24&gt;=$A24,"",(J24+1)*$F$23)</f>
        <v>1</v>
      </c>
      <c r="P24" s="269">
        <f>$F$23 * (($J24*($J24+1)/2) - (($L24+$M24)*($L24+$M24+1)/2))</f>
        <v>0</v>
      </c>
      <c r="Q24" s="37"/>
      <c r="R24" s="416" t="str">
        <f>"Academic fields " &amp; COUNTA(R25:W29) &amp; " of " &amp; J24</f>
        <v>Academic fields 0 of 0</v>
      </c>
      <c r="S24" s="416"/>
      <c r="T24" s="416"/>
      <c r="U24" s="416"/>
      <c r="V24" s="416"/>
      <c r="W24" s="416"/>
      <c r="X24" s="225"/>
      <c r="Y24" s="552" t="s">
        <v>33</v>
      </c>
      <c r="Z24" s="553"/>
      <c r="AA24" s="553"/>
      <c r="AB24" s="553"/>
      <c r="AC24" s="553"/>
      <c r="AD24" s="554">
        <f>AF24+AG24+AH24</f>
        <v>0</v>
      </c>
      <c r="AE24" s="554"/>
      <c r="AF24" s="130"/>
      <c r="AG24" s="130"/>
      <c r="AH24" s="130"/>
      <c r="AI24" s="55">
        <f t="shared" ref="AI24:AI34" si="1">IF(AD24=5,"",(AD24+1)*$AC$23)</f>
        <v>1</v>
      </c>
      <c r="AJ24" s="56">
        <f>$AC$23 * (($AD24*($AD24+1)/2) - (($AF24+$AG24)*($AF24+$AG24+1)/2))</f>
        <v>0</v>
      </c>
      <c r="AK24" s="225"/>
      <c r="AL24" s="415" t="s">
        <v>33</v>
      </c>
      <c r="AM24" s="415"/>
      <c r="AN24" s="415"/>
      <c r="AO24" s="415"/>
      <c r="AP24" s="415"/>
      <c r="AQ24" s="225"/>
      <c r="AR24" s="415" t="s">
        <v>34</v>
      </c>
      <c r="AS24" s="415"/>
      <c r="AT24" s="415"/>
      <c r="AU24" s="415"/>
      <c r="AV24" s="415"/>
      <c r="AW24" s="47"/>
    </row>
    <row r="25" spans="1:49" ht="15" x14ac:dyDescent="0.25">
      <c r="A25" s="262">
        <f t="shared" si="0"/>
        <v>5</v>
      </c>
      <c r="B25" s="124"/>
      <c r="C25" s="412" t="s">
        <v>11</v>
      </c>
      <c r="D25" s="413"/>
      <c r="E25" s="413"/>
      <c r="F25" s="413"/>
      <c r="G25" s="411"/>
      <c r="H25" s="411"/>
      <c r="I25" s="411"/>
      <c r="J25" s="410">
        <f t="shared" ref="J25:J53" si="2">L25+M25+N25</f>
        <v>0</v>
      </c>
      <c r="K25" s="382"/>
      <c r="L25" s="268"/>
      <c r="M25" s="268"/>
      <c r="N25" s="268"/>
      <c r="O25" s="263">
        <f t="shared" ref="O25:O42" si="3">IF(J25&gt;=$A25,"",(J25+1)*$F$23)</f>
        <v>1</v>
      </c>
      <c r="P25" s="265">
        <f t="shared" ref="P25:P49" si="4">$F$23 * (($J25*($J25+1)/2) - (($L25+$M25)*($L25+$M25+1)/2))</f>
        <v>0</v>
      </c>
      <c r="Q25" s="37"/>
      <c r="R25" s="431"/>
      <c r="S25" s="432"/>
      <c r="T25" s="432"/>
      <c r="U25" s="432"/>
      <c r="V25" s="432"/>
      <c r="W25" s="433"/>
      <c r="X25" s="225"/>
      <c r="Y25" s="417" t="s">
        <v>449</v>
      </c>
      <c r="Z25" s="418"/>
      <c r="AA25" s="418"/>
      <c r="AB25" s="418"/>
      <c r="AC25" s="418"/>
      <c r="AD25" s="381">
        <f t="shared" ref="AD25:AD39" si="5">AF25+AG25+AH25</f>
        <v>0</v>
      </c>
      <c r="AE25" s="382"/>
      <c r="AF25" s="219"/>
      <c r="AG25" s="219"/>
      <c r="AH25" s="219"/>
      <c r="AI25" s="224">
        <f t="shared" si="1"/>
        <v>1</v>
      </c>
      <c r="AJ25" s="108">
        <f t="shared" ref="AJ25:AJ39" si="6">$AC$23 * (($AD25*($AD25+1)/2) - (($AF25+$AG25)*($AF25+$AG25+1)/2))</f>
        <v>0</v>
      </c>
      <c r="AK25" s="178">
        <f>IF(COUNTIF(Merits,"Monopoly*"),2,1)</f>
        <v>1</v>
      </c>
      <c r="AL25" s="431"/>
      <c r="AM25" s="432"/>
      <c r="AN25" s="432"/>
      <c r="AO25" s="432"/>
      <c r="AP25" s="433"/>
      <c r="AQ25" s="260"/>
      <c r="AR25" s="431"/>
      <c r="AS25" s="432"/>
      <c r="AT25" s="432"/>
      <c r="AU25" s="432"/>
      <c r="AV25" s="433"/>
      <c r="AW25" s="47"/>
    </row>
    <row r="26" spans="1:49" ht="15" x14ac:dyDescent="0.25">
      <c r="A26" s="262">
        <f t="shared" si="0"/>
        <v>5</v>
      </c>
      <c r="B26" s="124"/>
      <c r="C26" s="412" t="s">
        <v>12</v>
      </c>
      <c r="D26" s="413"/>
      <c r="E26" s="413"/>
      <c r="F26" s="413"/>
      <c r="G26" s="411"/>
      <c r="H26" s="411"/>
      <c r="I26" s="411"/>
      <c r="J26" s="410">
        <f t="shared" si="2"/>
        <v>0</v>
      </c>
      <c r="K26" s="382"/>
      <c r="L26" s="268"/>
      <c r="M26" s="268"/>
      <c r="N26" s="268"/>
      <c r="O26" s="263">
        <f t="shared" si="3"/>
        <v>1</v>
      </c>
      <c r="P26" s="265">
        <f t="shared" si="4"/>
        <v>0</v>
      </c>
      <c r="Q26" s="37"/>
      <c r="R26" s="431"/>
      <c r="S26" s="432"/>
      <c r="T26" s="432"/>
      <c r="U26" s="432"/>
      <c r="V26" s="432"/>
      <c r="W26" s="433"/>
      <c r="X26" s="225"/>
      <c r="Y26" s="417" t="s">
        <v>34</v>
      </c>
      <c r="Z26" s="418"/>
      <c r="AA26" s="418"/>
      <c r="AB26" s="418"/>
      <c r="AC26" s="418"/>
      <c r="AD26" s="381">
        <f t="shared" si="5"/>
        <v>0</v>
      </c>
      <c r="AE26" s="382"/>
      <c r="AF26" s="219"/>
      <c r="AG26" s="219"/>
      <c r="AH26" s="219"/>
      <c r="AI26" s="224">
        <f t="shared" si="1"/>
        <v>1</v>
      </c>
      <c r="AJ26" s="108">
        <f t="shared" si="6"/>
        <v>0</v>
      </c>
      <c r="AK26" s="225"/>
      <c r="AL26" s="431"/>
      <c r="AM26" s="432"/>
      <c r="AN26" s="432"/>
      <c r="AO26" s="432"/>
      <c r="AP26" s="433"/>
      <c r="AQ26" s="260"/>
      <c r="AR26" s="431"/>
      <c r="AS26" s="432"/>
      <c r="AT26" s="432"/>
      <c r="AU26" s="432"/>
      <c r="AV26" s="433"/>
      <c r="AW26" s="47"/>
    </row>
    <row r="27" spans="1:49" ht="15" x14ac:dyDescent="0.25">
      <c r="A27" s="262">
        <f t="shared" si="0"/>
        <v>5</v>
      </c>
      <c r="B27" s="124"/>
      <c r="C27" s="412" t="s">
        <v>13</v>
      </c>
      <c r="D27" s="413"/>
      <c r="E27" s="413"/>
      <c r="F27" s="413"/>
      <c r="G27" s="411"/>
      <c r="H27" s="411"/>
      <c r="I27" s="411"/>
      <c r="J27" s="410">
        <f t="shared" si="2"/>
        <v>0</v>
      </c>
      <c r="K27" s="382"/>
      <c r="L27" s="268"/>
      <c r="M27" s="268"/>
      <c r="N27" s="268"/>
      <c r="O27" s="263">
        <f t="shared" si="3"/>
        <v>1</v>
      </c>
      <c r="P27" s="265">
        <f t="shared" si="4"/>
        <v>0</v>
      </c>
      <c r="Q27" s="37"/>
      <c r="R27" s="431"/>
      <c r="S27" s="432"/>
      <c r="T27" s="432"/>
      <c r="U27" s="432"/>
      <c r="V27" s="432"/>
      <c r="W27" s="433"/>
      <c r="X27" s="225"/>
      <c r="Y27" s="417" t="s">
        <v>35</v>
      </c>
      <c r="Z27" s="418"/>
      <c r="AA27" s="418"/>
      <c r="AB27" s="418"/>
      <c r="AC27" s="418"/>
      <c r="AD27" s="381">
        <f t="shared" si="5"/>
        <v>0</v>
      </c>
      <c r="AE27" s="382"/>
      <c r="AF27" s="219"/>
      <c r="AG27" s="219"/>
      <c r="AH27" s="219"/>
      <c r="AI27" s="224">
        <f t="shared" si="1"/>
        <v>1</v>
      </c>
      <c r="AJ27" s="108">
        <f t="shared" si="6"/>
        <v>0</v>
      </c>
      <c r="AK27" s="225"/>
      <c r="AL27" s="431"/>
      <c r="AM27" s="432"/>
      <c r="AN27" s="432"/>
      <c r="AO27" s="432"/>
      <c r="AP27" s="433"/>
      <c r="AQ27" s="260"/>
      <c r="AR27" s="431"/>
      <c r="AS27" s="432"/>
      <c r="AT27" s="432"/>
      <c r="AU27" s="432"/>
      <c r="AV27" s="433"/>
      <c r="AW27" s="47"/>
    </row>
    <row r="28" spans="1:49" ht="15" x14ac:dyDescent="0.25">
      <c r="A28" s="262">
        <f t="shared" si="0"/>
        <v>5</v>
      </c>
      <c r="B28" s="124"/>
      <c r="C28" s="412" t="s">
        <v>14</v>
      </c>
      <c r="D28" s="413"/>
      <c r="E28" s="413"/>
      <c r="F28" s="413"/>
      <c r="G28" s="411"/>
      <c r="H28" s="411"/>
      <c r="I28" s="411"/>
      <c r="J28" s="410">
        <f t="shared" si="2"/>
        <v>0</v>
      </c>
      <c r="K28" s="382"/>
      <c r="L28" s="268"/>
      <c r="M28" s="268"/>
      <c r="N28" s="268"/>
      <c r="O28" s="263">
        <f t="shared" si="3"/>
        <v>1</v>
      </c>
      <c r="P28" s="265">
        <f t="shared" si="4"/>
        <v>0</v>
      </c>
      <c r="Q28" s="37"/>
      <c r="R28" s="431"/>
      <c r="S28" s="432"/>
      <c r="T28" s="432"/>
      <c r="U28" s="432"/>
      <c r="V28" s="432"/>
      <c r="W28" s="433"/>
      <c r="X28" s="283">
        <f>IF(G9="Non-Player Character",7,5)</f>
        <v>5</v>
      </c>
      <c r="Y28" s="417" t="s">
        <v>374</v>
      </c>
      <c r="Z28" s="418"/>
      <c r="AA28" s="418"/>
      <c r="AB28" s="418"/>
      <c r="AC28" s="418"/>
      <c r="AD28" s="381">
        <f t="shared" si="5"/>
        <v>0</v>
      </c>
      <c r="AE28" s="382"/>
      <c r="AF28" s="219"/>
      <c r="AG28" s="219"/>
      <c r="AH28" s="219"/>
      <c r="AI28" s="224">
        <f t="shared" si="1"/>
        <v>1</v>
      </c>
      <c r="AJ28" s="108">
        <f t="shared" si="6"/>
        <v>0</v>
      </c>
      <c r="AK28" s="225"/>
      <c r="AL28" s="431"/>
      <c r="AM28" s="432"/>
      <c r="AN28" s="432"/>
      <c r="AO28" s="432"/>
      <c r="AP28" s="433"/>
      <c r="AR28" s="431"/>
      <c r="AS28" s="432"/>
      <c r="AT28" s="432"/>
      <c r="AU28" s="432"/>
      <c r="AV28" s="433"/>
      <c r="AW28" s="47"/>
    </row>
    <row r="29" spans="1:49" ht="15" x14ac:dyDescent="0.25">
      <c r="A29" s="262">
        <f t="shared" si="0"/>
        <v>5</v>
      </c>
      <c r="B29" s="124"/>
      <c r="C29" s="412" t="s">
        <v>15</v>
      </c>
      <c r="D29" s="413"/>
      <c r="E29" s="413"/>
      <c r="F29" s="413"/>
      <c r="G29" s="411"/>
      <c r="H29" s="411"/>
      <c r="I29" s="411"/>
      <c r="J29" s="410">
        <f t="shared" si="2"/>
        <v>0</v>
      </c>
      <c r="K29" s="382"/>
      <c r="L29" s="268"/>
      <c r="M29" s="268"/>
      <c r="N29" s="268"/>
      <c r="O29" s="263">
        <f t="shared" si="3"/>
        <v>1</v>
      </c>
      <c r="P29" s="265">
        <f t="shared" si="4"/>
        <v>0</v>
      </c>
      <c r="Q29" s="37"/>
      <c r="R29" s="431"/>
      <c r="S29" s="432"/>
      <c r="T29" s="432"/>
      <c r="U29" s="432"/>
      <c r="V29" s="432"/>
      <c r="W29" s="433"/>
      <c r="X29" s="177"/>
      <c r="Y29" s="417" t="s">
        <v>450</v>
      </c>
      <c r="Z29" s="418"/>
      <c r="AA29" s="418"/>
      <c r="AB29" s="418"/>
      <c r="AC29" s="418"/>
      <c r="AD29" s="381">
        <f t="shared" si="5"/>
        <v>0</v>
      </c>
      <c r="AE29" s="382"/>
      <c r="AF29" s="219"/>
      <c r="AG29" s="219"/>
      <c r="AH29" s="219"/>
      <c r="AI29" s="224">
        <f t="shared" si="1"/>
        <v>1</v>
      </c>
      <c r="AJ29" s="108">
        <f t="shared" si="6"/>
        <v>0</v>
      </c>
      <c r="AK29" s="225"/>
      <c r="AL29" s="431"/>
      <c r="AM29" s="432"/>
      <c r="AN29" s="432"/>
      <c r="AO29" s="432"/>
      <c r="AP29" s="433"/>
      <c r="AR29" s="431"/>
      <c r="AS29" s="432"/>
      <c r="AT29" s="432"/>
      <c r="AU29" s="432"/>
      <c r="AV29" s="433"/>
      <c r="AW29" s="47"/>
    </row>
    <row r="30" spans="1:49" ht="15" x14ac:dyDescent="0.25">
      <c r="A30" s="262">
        <f t="shared" si="0"/>
        <v>5</v>
      </c>
      <c r="B30" s="124"/>
      <c r="C30" s="412" t="s">
        <v>16</v>
      </c>
      <c r="D30" s="413"/>
      <c r="E30" s="413"/>
      <c r="F30" s="413"/>
      <c r="G30" s="435"/>
      <c r="H30" s="435"/>
      <c r="I30" s="435"/>
      <c r="J30" s="410">
        <f t="shared" si="2"/>
        <v>0</v>
      </c>
      <c r="K30" s="382"/>
      <c r="L30" s="268"/>
      <c r="M30" s="268"/>
      <c r="N30" s="268"/>
      <c r="O30" s="263">
        <f t="shared" si="3"/>
        <v>1</v>
      </c>
      <c r="P30" s="265">
        <f t="shared" si="4"/>
        <v>0</v>
      </c>
      <c r="Q30" s="37"/>
      <c r="R30" s="260"/>
      <c r="S30" s="260"/>
      <c r="T30" s="260"/>
      <c r="U30" s="260"/>
      <c r="V30" s="260"/>
      <c r="W30" s="260"/>
      <c r="X30" s="225"/>
      <c r="Y30" s="417" t="s">
        <v>36</v>
      </c>
      <c r="Z30" s="418"/>
      <c r="AA30" s="418"/>
      <c r="AB30" s="418"/>
      <c r="AC30" s="418"/>
      <c r="AD30" s="381">
        <f t="shared" si="5"/>
        <v>0</v>
      </c>
      <c r="AE30" s="382"/>
      <c r="AF30" s="219"/>
      <c r="AG30" s="219"/>
      <c r="AH30" s="219"/>
      <c r="AI30" s="224">
        <f t="shared" si="1"/>
        <v>1</v>
      </c>
      <c r="AJ30" s="108">
        <f t="shared" si="6"/>
        <v>0</v>
      </c>
      <c r="AK30" s="225"/>
      <c r="AW30" s="47"/>
    </row>
    <row r="31" spans="1:49" ht="15" x14ac:dyDescent="0.25">
      <c r="A31" s="262">
        <f t="shared" si="0"/>
        <v>5</v>
      </c>
      <c r="B31" s="124"/>
      <c r="C31" s="412" t="s">
        <v>17</v>
      </c>
      <c r="D31" s="413"/>
      <c r="E31" s="413"/>
      <c r="F31" s="413"/>
      <c r="G31" s="411"/>
      <c r="H31" s="411"/>
      <c r="I31" s="411"/>
      <c r="J31" s="410">
        <f t="shared" si="2"/>
        <v>0</v>
      </c>
      <c r="K31" s="382"/>
      <c r="L31" s="268"/>
      <c r="M31" s="268"/>
      <c r="N31" s="268"/>
      <c r="O31" s="263">
        <f t="shared" si="3"/>
        <v>1</v>
      </c>
      <c r="P31" s="265">
        <f t="shared" si="4"/>
        <v>0</v>
      </c>
      <c r="Q31" s="178">
        <f>IF(COUNTIF(Merits,"Natural Linguist*"),2,1)</f>
        <v>1</v>
      </c>
      <c r="R31" s="415" t="str">
        <f>"Languages " &amp; COUNTA(R32:W41) &amp; " of " &amp; J38*Q31</f>
        <v>Languages 0 of 0</v>
      </c>
      <c r="S31" s="415"/>
      <c r="T31" s="415"/>
      <c r="U31" s="415"/>
      <c r="V31" s="415"/>
      <c r="W31" s="415"/>
      <c r="X31" s="225"/>
      <c r="Y31" s="417" t="s">
        <v>455</v>
      </c>
      <c r="Z31" s="418"/>
      <c r="AA31" s="418"/>
      <c r="AB31" s="418"/>
      <c r="AC31" s="418"/>
      <c r="AD31" s="381">
        <f t="shared" si="5"/>
        <v>0</v>
      </c>
      <c r="AE31" s="382"/>
      <c r="AF31" s="219"/>
      <c r="AG31" s="219"/>
      <c r="AH31" s="219"/>
      <c r="AI31" s="224">
        <f t="shared" si="1"/>
        <v>1</v>
      </c>
      <c r="AJ31" s="108">
        <f t="shared" si="6"/>
        <v>0</v>
      </c>
      <c r="AK31" s="225"/>
      <c r="AL31" s="415" t="s">
        <v>250</v>
      </c>
      <c r="AM31" s="415"/>
      <c r="AN31" s="415"/>
      <c r="AO31" s="415"/>
      <c r="AP31" s="415"/>
      <c r="AQ31" s="416"/>
      <c r="AR31" s="415"/>
      <c r="AS31" s="415"/>
      <c r="AT31" s="415"/>
      <c r="AU31" s="415"/>
      <c r="AV31" s="415"/>
      <c r="AW31" s="47"/>
    </row>
    <row r="32" spans="1:49" ht="15" x14ac:dyDescent="0.25">
      <c r="A32" s="262">
        <f t="shared" si="0"/>
        <v>5</v>
      </c>
      <c r="B32" s="124"/>
      <c r="C32" s="412" t="s">
        <v>18</v>
      </c>
      <c r="D32" s="413"/>
      <c r="E32" s="413"/>
      <c r="F32" s="413"/>
      <c r="G32" s="411"/>
      <c r="H32" s="411"/>
      <c r="I32" s="411"/>
      <c r="J32" s="410">
        <f t="shared" si="2"/>
        <v>0</v>
      </c>
      <c r="K32" s="382"/>
      <c r="L32" s="268"/>
      <c r="M32" s="268"/>
      <c r="N32" s="268"/>
      <c r="O32" s="263">
        <f t="shared" si="3"/>
        <v>1</v>
      </c>
      <c r="P32" s="265">
        <f t="shared" si="4"/>
        <v>0</v>
      </c>
      <c r="Q32" s="37"/>
      <c r="R32" s="431"/>
      <c r="S32" s="432"/>
      <c r="T32" s="432"/>
      <c r="U32" s="432"/>
      <c r="V32" s="432"/>
      <c r="W32" s="433"/>
      <c r="X32" s="225"/>
      <c r="Y32" s="417" t="s">
        <v>456</v>
      </c>
      <c r="Z32" s="418"/>
      <c r="AA32" s="418"/>
      <c r="AB32" s="418"/>
      <c r="AC32" s="418"/>
      <c r="AD32" s="381">
        <f t="shared" si="5"/>
        <v>0</v>
      </c>
      <c r="AE32" s="382"/>
      <c r="AF32" s="219"/>
      <c r="AG32" s="219"/>
      <c r="AH32" s="219"/>
      <c r="AI32" s="224">
        <f t="shared" si="1"/>
        <v>1</v>
      </c>
      <c r="AJ32" s="108">
        <f t="shared" si="6"/>
        <v>0</v>
      </c>
      <c r="AK32" s="225"/>
      <c r="AL32" s="415" t="str">
        <f>"Elite " &amp; COUNTA(AL33:AP42) &amp; " of " &amp; AD31*AK25</f>
        <v>Elite 0 of 0</v>
      </c>
      <c r="AM32" s="415"/>
      <c r="AN32" s="415"/>
      <c r="AO32" s="415"/>
      <c r="AP32" s="415"/>
      <c r="AQ32" s="222"/>
      <c r="AR32" s="415" t="str">
        <f>"Underworld " &amp; COUNTA(AR33:AV42) &amp; " of " &amp; AD32*AK25</f>
        <v>Underworld 0 of 0</v>
      </c>
      <c r="AS32" s="415"/>
      <c r="AT32" s="415"/>
      <c r="AU32" s="415"/>
      <c r="AV32" s="415"/>
      <c r="AW32" s="47"/>
    </row>
    <row r="33" spans="1:63" ht="15" x14ac:dyDescent="0.25">
      <c r="A33" s="262">
        <f t="shared" si="0"/>
        <v>5</v>
      </c>
      <c r="B33" s="124"/>
      <c r="C33" s="412" t="s">
        <v>19</v>
      </c>
      <c r="D33" s="413"/>
      <c r="E33" s="413"/>
      <c r="F33" s="413"/>
      <c r="G33" s="411"/>
      <c r="H33" s="411"/>
      <c r="I33" s="411"/>
      <c r="J33" s="410">
        <f t="shared" si="2"/>
        <v>0</v>
      </c>
      <c r="K33" s="382"/>
      <c r="L33" s="268"/>
      <c r="M33" s="268"/>
      <c r="N33" s="268"/>
      <c r="O33" s="263">
        <f t="shared" si="3"/>
        <v>1</v>
      </c>
      <c r="P33" s="265">
        <f>$F$23 * (($J33*($J33+1)/2) - (($L33+$M33)*($L33+$M33+1)/2))</f>
        <v>0</v>
      </c>
      <c r="Q33" s="37"/>
      <c r="R33" s="431"/>
      <c r="S33" s="432"/>
      <c r="T33" s="432"/>
      <c r="U33" s="432"/>
      <c r="V33" s="432"/>
      <c r="W33" s="433"/>
      <c r="X33" s="225"/>
      <c r="Y33" s="417" t="s">
        <v>37</v>
      </c>
      <c r="Z33" s="418"/>
      <c r="AA33" s="418"/>
      <c r="AB33" s="418"/>
      <c r="AC33" s="418"/>
      <c r="AD33" s="381">
        <f t="shared" si="5"/>
        <v>0</v>
      </c>
      <c r="AE33" s="382"/>
      <c r="AF33" s="219"/>
      <c r="AG33" s="219"/>
      <c r="AH33" s="219"/>
      <c r="AI33" s="224">
        <f t="shared" si="1"/>
        <v>1</v>
      </c>
      <c r="AJ33" s="108">
        <f t="shared" si="6"/>
        <v>0</v>
      </c>
      <c r="AK33" s="225"/>
      <c r="AL33" s="350"/>
      <c r="AM33" s="350"/>
      <c r="AN33" s="350"/>
      <c r="AO33" s="350"/>
      <c r="AP33" s="350"/>
      <c r="AQ33" s="37"/>
      <c r="AR33" s="350"/>
      <c r="AS33" s="350"/>
      <c r="AT33" s="350"/>
      <c r="AU33" s="350"/>
      <c r="AV33" s="350"/>
      <c r="AW33" s="47"/>
    </row>
    <row r="34" spans="1:63" ht="15" x14ac:dyDescent="0.25">
      <c r="A34" s="262">
        <f t="shared" si="0"/>
        <v>5</v>
      </c>
      <c r="B34" s="124"/>
      <c r="C34" s="412" t="s">
        <v>20</v>
      </c>
      <c r="D34" s="413"/>
      <c r="E34" s="413"/>
      <c r="F34" s="413"/>
      <c r="G34" s="411"/>
      <c r="H34" s="411"/>
      <c r="I34" s="411"/>
      <c r="J34" s="410">
        <f t="shared" si="2"/>
        <v>0</v>
      </c>
      <c r="K34" s="382"/>
      <c r="L34" s="268"/>
      <c r="M34" s="268"/>
      <c r="N34" s="268"/>
      <c r="O34" s="263">
        <f t="shared" si="3"/>
        <v>1</v>
      </c>
      <c r="P34" s="265">
        <f t="shared" si="4"/>
        <v>0</v>
      </c>
      <c r="Q34" s="37"/>
      <c r="R34" s="431"/>
      <c r="S34" s="432"/>
      <c r="T34" s="432"/>
      <c r="U34" s="432"/>
      <c r="V34" s="432"/>
      <c r="W34" s="433"/>
      <c r="X34" s="225"/>
      <c r="Y34" s="417" t="s">
        <v>361</v>
      </c>
      <c r="Z34" s="418"/>
      <c r="AA34" s="418"/>
      <c r="AB34" s="418"/>
      <c r="AC34" s="418"/>
      <c r="AD34" s="381">
        <f t="shared" si="5"/>
        <v>0</v>
      </c>
      <c r="AE34" s="382"/>
      <c r="AF34" s="219"/>
      <c r="AG34" s="219"/>
      <c r="AH34" s="219"/>
      <c r="AI34" s="224">
        <f t="shared" si="1"/>
        <v>1</v>
      </c>
      <c r="AJ34" s="108">
        <f t="shared" si="6"/>
        <v>0</v>
      </c>
      <c r="AK34" s="225"/>
      <c r="AL34" s="350"/>
      <c r="AM34" s="350"/>
      <c r="AN34" s="350"/>
      <c r="AO34" s="350"/>
      <c r="AP34" s="350"/>
      <c r="AQ34" s="37"/>
      <c r="AR34" s="350"/>
      <c r="AS34" s="350"/>
      <c r="AT34" s="350"/>
      <c r="AU34" s="350"/>
      <c r="AV34" s="350"/>
      <c r="AW34" s="47"/>
    </row>
    <row r="35" spans="1:63" ht="15" x14ac:dyDescent="0.25">
      <c r="A35" s="262">
        <f t="shared" si="0"/>
        <v>5</v>
      </c>
      <c r="B35" s="124"/>
      <c r="C35" s="412" t="s">
        <v>21</v>
      </c>
      <c r="D35" s="413"/>
      <c r="E35" s="413"/>
      <c r="F35" s="413"/>
      <c r="G35" s="411"/>
      <c r="H35" s="411"/>
      <c r="I35" s="411"/>
      <c r="J35" s="410">
        <f t="shared" si="2"/>
        <v>0</v>
      </c>
      <c r="K35" s="382"/>
      <c r="L35" s="268"/>
      <c r="M35" s="268"/>
      <c r="N35" s="268"/>
      <c r="O35" s="263">
        <f t="shared" si="3"/>
        <v>1</v>
      </c>
      <c r="P35" s="265">
        <f t="shared" si="4"/>
        <v>0</v>
      </c>
      <c r="Q35" s="37"/>
      <c r="R35" s="431"/>
      <c r="S35" s="432"/>
      <c r="T35" s="432"/>
      <c r="U35" s="432"/>
      <c r="V35" s="432"/>
      <c r="W35" s="433"/>
      <c r="X35" s="225"/>
      <c r="Y35" s="491"/>
      <c r="Z35" s="492"/>
      <c r="AA35" s="492"/>
      <c r="AB35" s="492"/>
      <c r="AC35" s="550"/>
      <c r="AD35" s="381">
        <f t="shared" si="5"/>
        <v>0</v>
      </c>
      <c r="AE35" s="382"/>
      <c r="AF35" s="219"/>
      <c r="AG35" s="219"/>
      <c r="AH35" s="219"/>
      <c r="AI35" s="224" t="str">
        <f>IF(Y35="","",IF(AD35=5,"",(AD35+1)*$AC$23))</f>
        <v/>
      </c>
      <c r="AJ35" s="108">
        <f t="shared" si="6"/>
        <v>0</v>
      </c>
      <c r="AK35" s="225"/>
      <c r="AL35" s="350"/>
      <c r="AM35" s="350"/>
      <c r="AN35" s="350"/>
      <c r="AO35" s="350"/>
      <c r="AP35" s="350"/>
      <c r="AQ35" s="37"/>
      <c r="AR35" s="350"/>
      <c r="AS35" s="350"/>
      <c r="AT35" s="350"/>
      <c r="AU35" s="350"/>
      <c r="AV35" s="350"/>
      <c r="AW35" s="47"/>
      <c r="BK35" s="37"/>
    </row>
    <row r="36" spans="1:63" ht="15" x14ac:dyDescent="0.25">
      <c r="A36" s="262">
        <f t="shared" si="0"/>
        <v>5</v>
      </c>
      <c r="B36" s="124"/>
      <c r="C36" s="412" t="s">
        <v>417</v>
      </c>
      <c r="D36" s="413"/>
      <c r="E36" s="413"/>
      <c r="F36" s="413"/>
      <c r="G36" s="411"/>
      <c r="H36" s="411"/>
      <c r="I36" s="411"/>
      <c r="J36" s="410">
        <f t="shared" si="2"/>
        <v>0</v>
      </c>
      <c r="K36" s="382"/>
      <c r="L36" s="268"/>
      <c r="M36" s="268"/>
      <c r="N36" s="268"/>
      <c r="O36" s="263">
        <f t="shared" si="3"/>
        <v>1</v>
      </c>
      <c r="P36" s="265">
        <f t="shared" si="4"/>
        <v>0</v>
      </c>
      <c r="Q36" s="37"/>
      <c r="R36" s="431"/>
      <c r="S36" s="432"/>
      <c r="T36" s="432"/>
      <c r="U36" s="432"/>
      <c r="V36" s="432"/>
      <c r="W36" s="433"/>
      <c r="X36" s="225"/>
      <c r="Y36" s="491"/>
      <c r="Z36" s="492"/>
      <c r="AA36" s="492"/>
      <c r="AB36" s="492"/>
      <c r="AC36" s="492"/>
      <c r="AD36" s="381">
        <f t="shared" si="5"/>
        <v>0</v>
      </c>
      <c r="AE36" s="382"/>
      <c r="AF36" s="219"/>
      <c r="AG36" s="219"/>
      <c r="AH36" s="219"/>
      <c r="AI36" s="224" t="str">
        <f>IF(Y36="","",IF(AD36=5,"",(AD36+1)*$AC$23))</f>
        <v/>
      </c>
      <c r="AJ36" s="108">
        <f t="shared" si="6"/>
        <v>0</v>
      </c>
      <c r="AK36" s="225"/>
      <c r="AL36" s="350"/>
      <c r="AM36" s="350"/>
      <c r="AN36" s="350"/>
      <c r="AO36" s="350"/>
      <c r="AP36" s="350"/>
      <c r="AQ36" s="37"/>
      <c r="AR36" s="350"/>
      <c r="AS36" s="350"/>
      <c r="AT36" s="350"/>
      <c r="AU36" s="350"/>
      <c r="AV36" s="350"/>
      <c r="AW36" s="47"/>
    </row>
    <row r="37" spans="1:63" ht="15" x14ac:dyDescent="0.25">
      <c r="A37" s="262">
        <f t="shared" si="0"/>
        <v>5</v>
      </c>
      <c r="B37" s="124"/>
      <c r="C37" s="412" t="s">
        <v>22</v>
      </c>
      <c r="D37" s="413"/>
      <c r="E37" s="413"/>
      <c r="F37" s="413"/>
      <c r="G37" s="411"/>
      <c r="H37" s="411"/>
      <c r="I37" s="411"/>
      <c r="J37" s="410">
        <f t="shared" si="2"/>
        <v>0</v>
      </c>
      <c r="K37" s="382"/>
      <c r="L37" s="268"/>
      <c r="M37" s="268"/>
      <c r="N37" s="268"/>
      <c r="O37" s="263">
        <f t="shared" si="3"/>
        <v>1</v>
      </c>
      <c r="P37" s="265">
        <f t="shared" si="4"/>
        <v>0</v>
      </c>
      <c r="Q37" s="37"/>
      <c r="R37" s="431"/>
      <c r="S37" s="432"/>
      <c r="T37" s="432"/>
      <c r="U37" s="432"/>
      <c r="V37" s="432"/>
      <c r="W37" s="433"/>
      <c r="X37" s="225"/>
      <c r="Y37" s="491"/>
      <c r="Z37" s="492"/>
      <c r="AA37" s="492"/>
      <c r="AB37" s="492"/>
      <c r="AC37" s="492"/>
      <c r="AD37" s="381">
        <f t="shared" si="5"/>
        <v>0</v>
      </c>
      <c r="AE37" s="382"/>
      <c r="AF37" s="219"/>
      <c r="AG37" s="219"/>
      <c r="AH37" s="219"/>
      <c r="AI37" s="224" t="str">
        <f>IF(Y37="","",IF(AD37=5,"",(AD37+1)*$AC$23))</f>
        <v/>
      </c>
      <c r="AJ37" s="108">
        <f t="shared" si="6"/>
        <v>0</v>
      </c>
      <c r="AK37" s="225"/>
      <c r="AL37" s="350"/>
      <c r="AM37" s="350"/>
      <c r="AN37" s="350"/>
      <c r="AO37" s="350"/>
      <c r="AP37" s="350"/>
      <c r="AQ37" s="37"/>
      <c r="AR37" s="350"/>
      <c r="AS37" s="350"/>
      <c r="AT37" s="350"/>
      <c r="AU37" s="350"/>
      <c r="AV37" s="350"/>
      <c r="AW37" s="47"/>
    </row>
    <row r="38" spans="1:63" ht="15" x14ac:dyDescent="0.25">
      <c r="A38" s="262">
        <f t="shared" si="0"/>
        <v>5</v>
      </c>
      <c r="B38" s="124"/>
      <c r="C38" s="412" t="s">
        <v>23</v>
      </c>
      <c r="D38" s="413"/>
      <c r="E38" s="413"/>
      <c r="F38" s="413"/>
      <c r="G38" s="411"/>
      <c r="H38" s="411"/>
      <c r="I38" s="411"/>
      <c r="J38" s="410">
        <f t="shared" si="2"/>
        <v>0</v>
      </c>
      <c r="K38" s="382"/>
      <c r="L38" s="268"/>
      <c r="M38" s="268"/>
      <c r="N38" s="268"/>
      <c r="O38" s="263">
        <f t="shared" si="3"/>
        <v>1</v>
      </c>
      <c r="P38" s="265">
        <f t="shared" si="4"/>
        <v>0</v>
      </c>
      <c r="Q38" s="37"/>
      <c r="R38" s="431"/>
      <c r="S38" s="432"/>
      <c r="T38" s="432"/>
      <c r="U38" s="432"/>
      <c r="V38" s="432"/>
      <c r="W38" s="433"/>
      <c r="X38" s="225"/>
      <c r="Y38" s="491"/>
      <c r="Z38" s="492"/>
      <c r="AA38" s="492"/>
      <c r="AB38" s="492"/>
      <c r="AC38" s="492"/>
      <c r="AD38" s="381">
        <f t="shared" si="5"/>
        <v>0</v>
      </c>
      <c r="AE38" s="382"/>
      <c r="AF38" s="219"/>
      <c r="AG38" s="219"/>
      <c r="AH38" s="219"/>
      <c r="AI38" s="224" t="str">
        <f>IF(Y38="","",IF(AD38=5,"",(AD38+1)*$AC$23))</f>
        <v/>
      </c>
      <c r="AJ38" s="108">
        <f t="shared" si="6"/>
        <v>0</v>
      </c>
      <c r="AK38" s="225"/>
      <c r="AL38" s="350"/>
      <c r="AM38" s="350"/>
      <c r="AN38" s="350"/>
      <c r="AO38" s="350"/>
      <c r="AP38" s="350"/>
      <c r="AQ38" s="37"/>
      <c r="AR38" s="350"/>
      <c r="AS38" s="350"/>
      <c r="AT38" s="350"/>
      <c r="AU38" s="350"/>
      <c r="AV38" s="350"/>
      <c r="AW38" s="47"/>
    </row>
    <row r="39" spans="1:63" ht="15.75" thickBot="1" x14ac:dyDescent="0.3">
      <c r="A39" s="262">
        <f t="shared" si="0"/>
        <v>5</v>
      </c>
      <c r="B39" s="124"/>
      <c r="C39" s="412" t="s">
        <v>448</v>
      </c>
      <c r="D39" s="413"/>
      <c r="E39" s="413"/>
      <c r="F39" s="413"/>
      <c r="G39" s="411"/>
      <c r="H39" s="411"/>
      <c r="I39" s="411"/>
      <c r="J39" s="410">
        <f t="shared" si="2"/>
        <v>0</v>
      </c>
      <c r="K39" s="382"/>
      <c r="L39" s="268"/>
      <c r="M39" s="268"/>
      <c r="N39" s="268"/>
      <c r="O39" s="263">
        <f t="shared" si="3"/>
        <v>1</v>
      </c>
      <c r="P39" s="265">
        <f t="shared" si="4"/>
        <v>0</v>
      </c>
      <c r="Q39" s="37"/>
      <c r="R39" s="431"/>
      <c r="S39" s="432"/>
      <c r="T39" s="432"/>
      <c r="U39" s="432"/>
      <c r="V39" s="432"/>
      <c r="W39" s="433"/>
      <c r="X39" s="225"/>
      <c r="Y39" s="489"/>
      <c r="Z39" s="490"/>
      <c r="AA39" s="490"/>
      <c r="AB39" s="490"/>
      <c r="AC39" s="490"/>
      <c r="AD39" s="386">
        <f t="shared" si="5"/>
        <v>0</v>
      </c>
      <c r="AE39" s="387"/>
      <c r="AF39" s="221"/>
      <c r="AG39" s="221"/>
      <c r="AH39" s="221"/>
      <c r="AI39" s="109" t="str">
        <f>IF(Y39="","",IF(AD39=5,"",(AD39+1)*$AC$23))</f>
        <v/>
      </c>
      <c r="AJ39" s="110">
        <f t="shared" si="6"/>
        <v>0</v>
      </c>
      <c r="AK39" s="225"/>
      <c r="AL39" s="350"/>
      <c r="AM39" s="350"/>
      <c r="AN39" s="350"/>
      <c r="AO39" s="350"/>
      <c r="AP39" s="350"/>
      <c r="AQ39" s="37"/>
      <c r="AR39" s="350"/>
      <c r="AS39" s="350"/>
      <c r="AT39" s="350"/>
      <c r="AU39" s="350"/>
      <c r="AV39" s="350"/>
      <c r="AW39" s="47"/>
    </row>
    <row r="40" spans="1:63" ht="15" x14ac:dyDescent="0.25">
      <c r="A40" s="262">
        <f t="shared" si="0"/>
        <v>5</v>
      </c>
      <c r="B40" s="124"/>
      <c r="C40" s="412" t="s">
        <v>24</v>
      </c>
      <c r="D40" s="413"/>
      <c r="E40" s="413"/>
      <c r="F40" s="413"/>
      <c r="G40" s="411"/>
      <c r="H40" s="411"/>
      <c r="I40" s="411"/>
      <c r="J40" s="410">
        <f t="shared" si="2"/>
        <v>0</v>
      </c>
      <c r="K40" s="382"/>
      <c r="L40" s="268"/>
      <c r="M40" s="268"/>
      <c r="N40" s="268"/>
      <c r="O40" s="263">
        <f t="shared" si="3"/>
        <v>1</v>
      </c>
      <c r="P40" s="265">
        <f t="shared" si="4"/>
        <v>0</v>
      </c>
      <c r="Q40" s="37"/>
      <c r="R40" s="431"/>
      <c r="S40" s="432"/>
      <c r="T40" s="432"/>
      <c r="U40" s="432"/>
      <c r="V40" s="432"/>
      <c r="W40" s="433"/>
      <c r="X40" s="225"/>
      <c r="Y40" s="174"/>
      <c r="Z40" s="174"/>
      <c r="AA40" s="174"/>
      <c r="AB40" s="174"/>
      <c r="AC40" s="174"/>
      <c r="AD40" s="174"/>
      <c r="AE40" s="174"/>
      <c r="AF40" s="174"/>
      <c r="AG40" s="225"/>
      <c r="AH40" s="174"/>
      <c r="AI40" s="174"/>
      <c r="AJ40" s="174"/>
      <c r="AK40" s="225"/>
      <c r="AL40" s="350"/>
      <c r="AM40" s="350"/>
      <c r="AN40" s="350"/>
      <c r="AO40" s="350"/>
      <c r="AP40" s="350"/>
      <c r="AQ40" s="37"/>
      <c r="AR40" s="350"/>
      <c r="AS40" s="350"/>
      <c r="AT40" s="350"/>
      <c r="AU40" s="350"/>
      <c r="AV40" s="350"/>
      <c r="AW40" s="47"/>
    </row>
    <row r="41" spans="1:63" ht="15" x14ac:dyDescent="0.25">
      <c r="A41" s="262">
        <f t="shared" si="0"/>
        <v>5</v>
      </c>
      <c r="B41" s="124"/>
      <c r="C41" s="412" t="s">
        <v>25</v>
      </c>
      <c r="D41" s="413"/>
      <c r="E41" s="413"/>
      <c r="F41" s="413"/>
      <c r="G41" s="411"/>
      <c r="H41" s="411"/>
      <c r="I41" s="411"/>
      <c r="J41" s="410">
        <f t="shared" si="2"/>
        <v>0</v>
      </c>
      <c r="K41" s="382"/>
      <c r="L41" s="268"/>
      <c r="M41" s="268"/>
      <c r="N41" s="268"/>
      <c r="O41" s="263">
        <f t="shared" si="3"/>
        <v>1</v>
      </c>
      <c r="P41" s="265">
        <f t="shared" si="4"/>
        <v>0</v>
      </c>
      <c r="Q41" s="37"/>
      <c r="R41" s="431"/>
      <c r="S41" s="432"/>
      <c r="T41" s="432"/>
      <c r="U41" s="432"/>
      <c r="V41" s="432"/>
      <c r="W41" s="433"/>
      <c r="X41" s="225"/>
      <c r="AL41" s="350"/>
      <c r="AM41" s="350"/>
      <c r="AN41" s="350"/>
      <c r="AO41" s="350"/>
      <c r="AP41" s="350"/>
      <c r="AQ41" s="37"/>
      <c r="AR41" s="350"/>
      <c r="AS41" s="350"/>
      <c r="AT41" s="350"/>
      <c r="AU41" s="350"/>
      <c r="AV41" s="350"/>
      <c r="AW41" s="47"/>
    </row>
    <row r="42" spans="1:63" ht="15" x14ac:dyDescent="0.25">
      <c r="A42" s="262">
        <f t="shared" si="0"/>
        <v>5</v>
      </c>
      <c r="B42" s="124"/>
      <c r="C42" s="412" t="s">
        <v>26</v>
      </c>
      <c r="D42" s="413"/>
      <c r="E42" s="413"/>
      <c r="F42" s="413"/>
      <c r="G42" s="411"/>
      <c r="H42" s="411"/>
      <c r="I42" s="411"/>
      <c r="J42" s="410">
        <f t="shared" si="2"/>
        <v>0</v>
      </c>
      <c r="K42" s="382"/>
      <c r="L42" s="268"/>
      <c r="M42" s="268"/>
      <c r="N42" s="268"/>
      <c r="O42" s="263">
        <f t="shared" si="3"/>
        <v>1</v>
      </c>
      <c r="P42" s="265">
        <f t="shared" si="4"/>
        <v>0</v>
      </c>
      <c r="R42" s="260"/>
      <c r="S42" s="260"/>
      <c r="T42" s="260"/>
      <c r="U42" s="260"/>
      <c r="V42" s="260"/>
      <c r="W42" s="260"/>
      <c r="X42" s="225"/>
      <c r="AL42" s="350"/>
      <c r="AM42" s="350"/>
      <c r="AN42" s="350"/>
      <c r="AO42" s="350"/>
      <c r="AP42" s="350"/>
      <c r="AQ42" s="37"/>
      <c r="AR42" s="350"/>
      <c r="AS42" s="350"/>
      <c r="AT42" s="350"/>
      <c r="AU42" s="350"/>
      <c r="AV42" s="350"/>
      <c r="AW42" s="47"/>
    </row>
    <row r="43" spans="1:63" ht="15.75" thickBot="1" x14ac:dyDescent="0.3">
      <c r="A43" s="262">
        <f t="shared" si="0"/>
        <v>5</v>
      </c>
      <c r="B43" s="124">
        <f>IF(AND(C43="Performance",G43="Singing",COUNTIF(Merits,"Supernatural Aria*")),1,0)</f>
        <v>0</v>
      </c>
      <c r="C43" s="412" t="s">
        <v>27</v>
      </c>
      <c r="D43" s="413"/>
      <c r="E43" s="413"/>
      <c r="F43" s="413"/>
      <c r="G43" s="435"/>
      <c r="H43" s="435"/>
      <c r="I43" s="435"/>
      <c r="J43" s="410">
        <f t="shared" si="2"/>
        <v>0</v>
      </c>
      <c r="K43" s="382"/>
      <c r="L43" s="268"/>
      <c r="M43" s="268"/>
      <c r="N43" s="268"/>
      <c r="O43" s="263">
        <f>IF(J43&gt;=A43,"",((J43+1)*$F$23)/(B43+1))</f>
        <v>1</v>
      </c>
      <c r="P43" s="265">
        <f>IF(AND(B43=1,$F$23=1),INT((J43+1)^2/4),($F$23-B43)*(($J43*($J43+1)/2) - (($L43+$M43)*($L43+$M43+1)/2)))</f>
        <v>0</v>
      </c>
      <c r="Q43" s="178">
        <f>IF(COUNTIF(Merits,"Loremaster*"),2,1)</f>
        <v>1</v>
      </c>
      <c r="R43" s="415" t="str">
        <f>"Lore Specialities " &amp; COUNTA(R44:W53) &amp; " of " &amp; (J39*Q43)+COUNTIF(Merits,"Keeper of a Sacred Text*")</f>
        <v>Lore Specialities 0 of 0</v>
      </c>
      <c r="S43" s="415"/>
      <c r="T43" s="415"/>
      <c r="U43" s="415"/>
      <c r="V43" s="415"/>
      <c r="W43" s="415"/>
      <c r="X43" s="225"/>
      <c r="AV43" s="225"/>
      <c r="AW43" s="47"/>
    </row>
    <row r="44" spans="1:63" ht="15.75" x14ac:dyDescent="0.25">
      <c r="A44" s="262">
        <f t="shared" si="0"/>
        <v>5</v>
      </c>
      <c r="B44" s="124"/>
      <c r="C44" s="412" t="s">
        <v>28</v>
      </c>
      <c r="D44" s="413"/>
      <c r="E44" s="413"/>
      <c r="F44" s="413"/>
      <c r="G44" s="435"/>
      <c r="H44" s="435"/>
      <c r="I44" s="435"/>
      <c r="J44" s="410">
        <f t="shared" si="2"/>
        <v>0</v>
      </c>
      <c r="K44" s="382"/>
      <c r="L44" s="268"/>
      <c r="M44" s="268"/>
      <c r="N44" s="268"/>
      <c r="O44" s="263">
        <f t="shared" ref="O44:O49" si="7">IF(J44=SkillCap,"",(J44+1)*$F$23)</f>
        <v>1</v>
      </c>
      <c r="P44" s="265">
        <f t="shared" si="4"/>
        <v>0</v>
      </c>
      <c r="Q44" s="178">
        <f xml:space="preserve"> (J39*Q43)+COUNTIF(Merits,"Keeper of a Sacred Text*")</f>
        <v>0</v>
      </c>
      <c r="R44" s="431"/>
      <c r="S44" s="432"/>
      <c r="T44" s="432"/>
      <c r="U44" s="432"/>
      <c r="V44" s="432"/>
      <c r="W44" s="433"/>
      <c r="X44" s="225"/>
      <c r="Z44" s="534" t="s">
        <v>38</v>
      </c>
      <c r="AA44" s="525"/>
      <c r="AB44" s="525"/>
      <c r="AC44" s="525"/>
      <c r="AD44" s="525"/>
      <c r="AE44" s="525"/>
      <c r="AF44" s="525"/>
      <c r="AG44" s="525"/>
      <c r="AH44" s="525"/>
      <c r="AI44" s="525"/>
      <c r="AJ44" s="525"/>
      <c r="AK44" s="525"/>
      <c r="AL44" s="525"/>
      <c r="AM44" s="525"/>
      <c r="AN44" s="525"/>
      <c r="AO44" s="525"/>
      <c r="AP44" s="525"/>
      <c r="AQ44" s="525"/>
      <c r="AR44" s="525"/>
      <c r="AS44" s="525"/>
      <c r="AT44" s="525"/>
      <c r="AU44" s="525"/>
      <c r="AV44" s="535"/>
      <c r="AW44" s="47"/>
    </row>
    <row r="45" spans="1:63" ht="15" x14ac:dyDescent="0.25">
      <c r="A45" s="262">
        <f t="shared" si="0"/>
        <v>5</v>
      </c>
      <c r="B45" s="124"/>
      <c r="C45" s="412" t="s">
        <v>29</v>
      </c>
      <c r="D45" s="413"/>
      <c r="E45" s="413"/>
      <c r="F45" s="413"/>
      <c r="G45" s="411"/>
      <c r="H45" s="411"/>
      <c r="I45" s="411"/>
      <c r="J45" s="410">
        <f t="shared" si="2"/>
        <v>0</v>
      </c>
      <c r="K45" s="382"/>
      <c r="L45" s="268"/>
      <c r="M45" s="268"/>
      <c r="N45" s="268"/>
      <c r="O45" s="263">
        <f t="shared" si="7"/>
        <v>1</v>
      </c>
      <c r="P45" s="265">
        <f t="shared" si="4"/>
        <v>0</v>
      </c>
      <c r="Q45" s="37"/>
      <c r="R45" s="431"/>
      <c r="S45" s="432"/>
      <c r="T45" s="432"/>
      <c r="U45" s="432"/>
      <c r="V45" s="432"/>
      <c r="W45" s="433"/>
      <c r="X45" s="225"/>
      <c r="Z45" s="436" t="s">
        <v>280</v>
      </c>
      <c r="AA45" s="437"/>
      <c r="AB45" s="437"/>
      <c r="AC45" s="437"/>
      <c r="AD45" s="437"/>
      <c r="AE45" s="437"/>
      <c r="AF45" s="437"/>
      <c r="AG45" s="437" t="s">
        <v>451</v>
      </c>
      <c r="AH45" s="437"/>
      <c r="AI45" s="437" t="s">
        <v>452</v>
      </c>
      <c r="AJ45" s="437"/>
      <c r="AK45" s="437"/>
      <c r="AL45" s="437"/>
      <c r="AM45" s="437"/>
      <c r="AN45" s="437"/>
      <c r="AO45" s="437"/>
      <c r="AP45" s="437"/>
      <c r="AQ45" s="437"/>
      <c r="AR45" s="437"/>
      <c r="AS45" s="437"/>
      <c r="AT45" s="437"/>
      <c r="AU45" s="437"/>
      <c r="AV45" s="445"/>
      <c r="AW45" s="47"/>
    </row>
    <row r="46" spans="1:63" ht="15" x14ac:dyDescent="0.25">
      <c r="A46" s="262">
        <f t="shared" si="0"/>
        <v>5</v>
      </c>
      <c r="B46" s="124"/>
      <c r="C46" s="412" t="s">
        <v>30</v>
      </c>
      <c r="D46" s="413"/>
      <c r="E46" s="413"/>
      <c r="F46" s="413"/>
      <c r="G46" s="411"/>
      <c r="H46" s="411"/>
      <c r="I46" s="411"/>
      <c r="J46" s="410">
        <f t="shared" si="2"/>
        <v>0</v>
      </c>
      <c r="K46" s="382"/>
      <c r="L46" s="268"/>
      <c r="M46" s="268"/>
      <c r="N46" s="268"/>
      <c r="O46" s="263">
        <f t="shared" si="7"/>
        <v>1</v>
      </c>
      <c r="P46" s="265">
        <f t="shared" si="4"/>
        <v>0</v>
      </c>
      <c r="Q46" s="37"/>
      <c r="R46" s="431"/>
      <c r="S46" s="432"/>
      <c r="T46" s="432"/>
      <c r="U46" s="432"/>
      <c r="V46" s="432"/>
      <c r="W46" s="433"/>
      <c r="X46" s="225"/>
      <c r="Z46" s="438"/>
      <c r="AA46" s="350"/>
      <c r="AB46" s="350"/>
      <c r="AC46" s="350"/>
      <c r="AD46" s="350"/>
      <c r="AE46" s="350"/>
      <c r="AF46" s="350"/>
      <c r="AG46" s="444"/>
      <c r="AH46" s="444"/>
      <c r="AI46" s="350"/>
      <c r="AJ46" s="350"/>
      <c r="AK46" s="350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443"/>
      <c r="AW46" s="47"/>
    </row>
    <row r="47" spans="1:63" ht="15" x14ac:dyDescent="0.25">
      <c r="A47" s="262">
        <f t="shared" si="0"/>
        <v>5</v>
      </c>
      <c r="B47" s="124"/>
      <c r="C47" s="412" t="s">
        <v>31</v>
      </c>
      <c r="D47" s="413"/>
      <c r="E47" s="413"/>
      <c r="F47" s="413"/>
      <c r="G47" s="411"/>
      <c r="H47" s="411"/>
      <c r="I47" s="411"/>
      <c r="J47" s="410">
        <f t="shared" si="2"/>
        <v>0</v>
      </c>
      <c r="K47" s="382"/>
      <c r="L47" s="268"/>
      <c r="M47" s="268"/>
      <c r="N47" s="268"/>
      <c r="O47" s="263">
        <f t="shared" si="7"/>
        <v>1</v>
      </c>
      <c r="P47" s="265">
        <f t="shared" si="4"/>
        <v>0</v>
      </c>
      <c r="Q47" s="37"/>
      <c r="R47" s="431"/>
      <c r="S47" s="432"/>
      <c r="T47" s="432"/>
      <c r="U47" s="432"/>
      <c r="V47" s="432"/>
      <c r="W47" s="433"/>
      <c r="X47" s="225"/>
      <c r="Z47" s="438"/>
      <c r="AA47" s="350"/>
      <c r="AB47" s="350"/>
      <c r="AC47" s="350"/>
      <c r="AD47" s="350"/>
      <c r="AE47" s="350"/>
      <c r="AF47" s="350"/>
      <c r="AG47" s="444"/>
      <c r="AH47" s="444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443"/>
      <c r="AW47" s="47"/>
    </row>
    <row r="48" spans="1:63" ht="15" x14ac:dyDescent="0.25">
      <c r="A48" s="262">
        <f t="shared" si="0"/>
        <v>5</v>
      </c>
      <c r="B48" s="124"/>
      <c r="C48" s="412" t="s">
        <v>32</v>
      </c>
      <c r="D48" s="413"/>
      <c r="E48" s="413"/>
      <c r="F48" s="413"/>
      <c r="G48" s="411"/>
      <c r="H48" s="411"/>
      <c r="I48" s="411"/>
      <c r="J48" s="410">
        <f t="shared" si="2"/>
        <v>0</v>
      </c>
      <c r="K48" s="382"/>
      <c r="L48" s="268"/>
      <c r="M48" s="268"/>
      <c r="N48" s="268"/>
      <c r="O48" s="263">
        <f t="shared" si="7"/>
        <v>1</v>
      </c>
      <c r="P48" s="265">
        <f t="shared" si="4"/>
        <v>0</v>
      </c>
      <c r="Q48" s="37"/>
      <c r="R48" s="431"/>
      <c r="S48" s="432"/>
      <c r="T48" s="432"/>
      <c r="U48" s="432"/>
      <c r="V48" s="432"/>
      <c r="W48" s="433"/>
      <c r="X48" s="225"/>
      <c r="Z48" s="438"/>
      <c r="AA48" s="350"/>
      <c r="AB48" s="350"/>
      <c r="AC48" s="350"/>
      <c r="AD48" s="350"/>
      <c r="AE48" s="350"/>
      <c r="AF48" s="350"/>
      <c r="AG48" s="444"/>
      <c r="AH48" s="444"/>
      <c r="AI48" s="350"/>
      <c r="AJ48" s="350"/>
      <c r="AK48" s="350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443"/>
      <c r="AW48" s="47"/>
    </row>
    <row r="49" spans="1:52" ht="15" x14ac:dyDescent="0.25">
      <c r="A49" s="262">
        <f t="shared" si="0"/>
        <v>5</v>
      </c>
      <c r="B49" s="124"/>
      <c r="C49" s="412" t="s">
        <v>977</v>
      </c>
      <c r="D49" s="413"/>
      <c r="E49" s="413"/>
      <c r="F49" s="413"/>
      <c r="G49" s="435"/>
      <c r="H49" s="435"/>
      <c r="I49" s="435"/>
      <c r="J49" s="410">
        <f t="shared" si="2"/>
        <v>0</v>
      </c>
      <c r="K49" s="382"/>
      <c r="L49" s="268"/>
      <c r="M49" s="268"/>
      <c r="N49" s="268"/>
      <c r="O49" s="263">
        <f t="shared" si="7"/>
        <v>1</v>
      </c>
      <c r="P49" s="265">
        <f t="shared" si="4"/>
        <v>0</v>
      </c>
      <c r="Q49" s="37"/>
      <c r="R49" s="431"/>
      <c r="S49" s="432"/>
      <c r="T49" s="432"/>
      <c r="U49" s="432"/>
      <c r="V49" s="432"/>
      <c r="W49" s="433"/>
      <c r="X49" s="225"/>
      <c r="Z49" s="438"/>
      <c r="AA49" s="350"/>
      <c r="AB49" s="350"/>
      <c r="AC49" s="350"/>
      <c r="AD49" s="350"/>
      <c r="AE49" s="350"/>
      <c r="AF49" s="350"/>
      <c r="AG49" s="444"/>
      <c r="AH49" s="444"/>
      <c r="AI49" s="350"/>
      <c r="AJ49" s="350"/>
      <c r="AK49" s="350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443"/>
      <c r="AW49" s="47"/>
    </row>
    <row r="50" spans="1:52" ht="15" x14ac:dyDescent="0.25">
      <c r="A50" s="262">
        <f t="shared" si="0"/>
        <v>5</v>
      </c>
      <c r="B50" s="124">
        <f>IF(AND(C50="Performance",G50="Singing",COUNTIF(Merits,"Supernatural Aria*")),1,0)</f>
        <v>0</v>
      </c>
      <c r="C50" s="434"/>
      <c r="D50" s="351"/>
      <c r="E50" s="351"/>
      <c r="F50" s="351"/>
      <c r="G50" s="435"/>
      <c r="H50" s="435"/>
      <c r="I50" s="435"/>
      <c r="J50" s="410">
        <f t="shared" si="2"/>
        <v>0</v>
      </c>
      <c r="K50" s="382"/>
      <c r="L50" s="268"/>
      <c r="M50" s="268"/>
      <c r="N50" s="268"/>
      <c r="O50" s="263">
        <f>IF(J50=(SkillCap+(B50*3)+(A50*2)),"",((J50+1)*$F$23)/(B50+1))</f>
        <v>1</v>
      </c>
      <c r="P50" s="265">
        <f>IF(AND(B50=1,$F$23=1),INT((J50+1)^2/4),($F$23-B50)*(($J50*($J50+1)/2) - (($L50+$M50)*($L50+$M50+1)/2)))</f>
        <v>0</v>
      </c>
      <c r="Q50" s="37"/>
      <c r="R50" s="431"/>
      <c r="S50" s="432"/>
      <c r="T50" s="432"/>
      <c r="U50" s="432"/>
      <c r="V50" s="432"/>
      <c r="W50" s="433"/>
      <c r="X50" s="225"/>
      <c r="Z50" s="438"/>
      <c r="AA50" s="350"/>
      <c r="AB50" s="350"/>
      <c r="AC50" s="350"/>
      <c r="AD50" s="350"/>
      <c r="AE50" s="350"/>
      <c r="AF50" s="350"/>
      <c r="AG50" s="444"/>
      <c r="AH50" s="444"/>
      <c r="AI50" s="350"/>
      <c r="AJ50" s="350"/>
      <c r="AK50" s="350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443"/>
      <c r="AW50" s="47"/>
    </row>
    <row r="51" spans="1:52" ht="15" x14ac:dyDescent="0.25">
      <c r="A51" s="262">
        <f t="shared" si="0"/>
        <v>5</v>
      </c>
      <c r="B51" s="124">
        <f>IF(AND(C51="Performance",G51="Singing",COUNTIF(Merits,"Supernatural Aria*")),1,0)</f>
        <v>0</v>
      </c>
      <c r="C51" s="434"/>
      <c r="D51" s="351"/>
      <c r="E51" s="351"/>
      <c r="F51" s="351"/>
      <c r="G51" s="435"/>
      <c r="H51" s="435"/>
      <c r="I51" s="435"/>
      <c r="J51" s="410">
        <f t="shared" si="2"/>
        <v>0</v>
      </c>
      <c r="K51" s="382"/>
      <c r="L51" s="268"/>
      <c r="M51" s="268"/>
      <c r="N51" s="268"/>
      <c r="O51" s="263">
        <f>IF(J51=(SkillCap+(B51*3)+(A51*2)),"",((J51+1)*$F$23)/(B51+1))</f>
        <v>1</v>
      </c>
      <c r="P51" s="265">
        <f>IF(AND(B51=1,$F$23=1),INT((J51+1)^2/4),($F$23-B51)*(($J51*($J51+1)/2) - (($L51+$M51)*($L51+$M51+1)/2)))</f>
        <v>0</v>
      </c>
      <c r="Q51" s="37"/>
      <c r="R51" s="431"/>
      <c r="S51" s="432"/>
      <c r="T51" s="432"/>
      <c r="U51" s="432"/>
      <c r="V51" s="432"/>
      <c r="W51" s="433"/>
      <c r="X51" s="225"/>
      <c r="Z51" s="438"/>
      <c r="AA51" s="350"/>
      <c r="AB51" s="350"/>
      <c r="AC51" s="350"/>
      <c r="AD51" s="350"/>
      <c r="AE51" s="350"/>
      <c r="AF51" s="350"/>
      <c r="AG51" s="444"/>
      <c r="AH51" s="444"/>
      <c r="AI51" s="350"/>
      <c r="AJ51" s="350"/>
      <c r="AK51" s="350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443"/>
      <c r="AW51" s="47"/>
    </row>
    <row r="52" spans="1:52" ht="15.75" thickBot="1" x14ac:dyDescent="0.3">
      <c r="A52" s="262">
        <f t="shared" si="0"/>
        <v>5</v>
      </c>
      <c r="B52" s="124">
        <f>IF(AND(C52="Performance",G52="Singing",COUNTIF(Merits,"Supernatural Aria*")),1,0)</f>
        <v>0</v>
      </c>
      <c r="C52" s="434"/>
      <c r="D52" s="351"/>
      <c r="E52" s="351"/>
      <c r="F52" s="351"/>
      <c r="G52" s="435"/>
      <c r="H52" s="435"/>
      <c r="I52" s="435"/>
      <c r="J52" s="410">
        <f t="shared" si="2"/>
        <v>0</v>
      </c>
      <c r="K52" s="382"/>
      <c r="L52" s="268"/>
      <c r="M52" s="268"/>
      <c r="N52" s="268"/>
      <c r="O52" s="263">
        <f>IF(J52=(SkillCap+(B52*3)+(A52*2)),"",((J52+1)*$F$23)/(B52+1))</f>
        <v>1</v>
      </c>
      <c r="P52" s="265">
        <f>IF(B52=1,INT((J52+1)^2/4),$F$23 * (($J52*($J52+1)/2) - (($L52+$M52)*($L52+$M52+1)/2)))</f>
        <v>0</v>
      </c>
      <c r="Q52" s="37"/>
      <c r="R52" s="431"/>
      <c r="S52" s="432"/>
      <c r="T52" s="432"/>
      <c r="U52" s="432"/>
      <c r="V52" s="432"/>
      <c r="W52" s="433"/>
      <c r="X52" s="225"/>
      <c r="AW52" s="47"/>
    </row>
    <row r="53" spans="1:52" ht="16.5" thickBot="1" x14ac:dyDescent="0.3">
      <c r="A53" s="262">
        <f t="shared" si="0"/>
        <v>5</v>
      </c>
      <c r="B53" s="124">
        <f>IF(AND(C53="Performance",G53="Singing",COUNTIF(Merits,"Supernatural Aria*")),1,0)</f>
        <v>0</v>
      </c>
      <c r="C53" s="466"/>
      <c r="D53" s="467"/>
      <c r="E53" s="467"/>
      <c r="F53" s="467"/>
      <c r="G53" s="468"/>
      <c r="H53" s="468"/>
      <c r="I53" s="468"/>
      <c r="J53" s="469">
        <f t="shared" si="2"/>
        <v>0</v>
      </c>
      <c r="K53" s="387"/>
      <c r="L53" s="267"/>
      <c r="M53" s="267"/>
      <c r="N53" s="267"/>
      <c r="O53" s="266">
        <f>IF(J53=(SkillCap+(B53*3)+(A53*2)),"",((J53+1)*$F$23)/(B53+1))</f>
        <v>1</v>
      </c>
      <c r="P53" s="270">
        <f>IF(B53=1,INT((J53+1)^2/4),$F$23 * (($J53*($J53+1)/2) - (($L53+$M53)*($L53+$M53+1)/2)))</f>
        <v>0</v>
      </c>
      <c r="Q53" s="37"/>
      <c r="R53" s="431"/>
      <c r="S53" s="432"/>
      <c r="T53" s="432"/>
      <c r="U53" s="432"/>
      <c r="V53" s="432"/>
      <c r="W53" s="433"/>
      <c r="X53" s="225"/>
      <c r="Z53" s="439" t="s">
        <v>978</v>
      </c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  <c r="AS53" s="440"/>
      <c r="AT53" s="440"/>
      <c r="AU53" s="440"/>
      <c r="AV53" s="441"/>
      <c r="AW53" s="47"/>
    </row>
    <row r="54" spans="1:52" ht="15" x14ac:dyDescent="0.25">
      <c r="B54" s="50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225"/>
      <c r="N54" s="37"/>
      <c r="O54" s="37"/>
      <c r="P54" s="37"/>
      <c r="R54" s="431"/>
      <c r="S54" s="432"/>
      <c r="T54" s="432"/>
      <c r="U54" s="432"/>
      <c r="V54" s="432"/>
      <c r="W54" s="433"/>
      <c r="X54" s="37"/>
      <c r="Z54" s="436" t="s">
        <v>979</v>
      </c>
      <c r="AA54" s="437"/>
      <c r="AB54" s="437"/>
      <c r="AC54" s="437"/>
      <c r="AD54" s="437"/>
      <c r="AE54" s="437"/>
      <c r="AF54" s="437"/>
      <c r="AG54" s="437" t="s">
        <v>451</v>
      </c>
      <c r="AH54" s="437"/>
      <c r="AI54" s="437" t="s">
        <v>980</v>
      </c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45"/>
      <c r="AW54" s="47"/>
    </row>
    <row r="55" spans="1:52" ht="15" x14ac:dyDescent="0.25">
      <c r="B55" s="5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225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Z55" s="438"/>
      <c r="AA55" s="350"/>
      <c r="AB55" s="350"/>
      <c r="AC55" s="350"/>
      <c r="AD55" s="350"/>
      <c r="AE55" s="350"/>
      <c r="AF55" s="350"/>
      <c r="AG55" s="444"/>
      <c r="AH55" s="444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443"/>
      <c r="AW55" s="47"/>
    </row>
    <row r="56" spans="1:52" ht="15" x14ac:dyDescent="0.25">
      <c r="B56" s="5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225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Z56" s="438"/>
      <c r="AA56" s="350"/>
      <c r="AB56" s="350"/>
      <c r="AC56" s="350"/>
      <c r="AD56" s="350"/>
      <c r="AE56" s="350"/>
      <c r="AF56" s="350"/>
      <c r="AG56" s="444"/>
      <c r="AH56" s="444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443"/>
      <c r="AW56" s="47"/>
    </row>
    <row r="57" spans="1:52" ht="15" x14ac:dyDescent="0.25">
      <c r="B57" s="5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225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Z57" s="438"/>
      <c r="AA57" s="350"/>
      <c r="AB57" s="350"/>
      <c r="AC57" s="350"/>
      <c r="AD57" s="350"/>
      <c r="AE57" s="350"/>
      <c r="AF57" s="350"/>
      <c r="AG57" s="444"/>
      <c r="AH57" s="444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443"/>
      <c r="AW57" s="47"/>
    </row>
    <row r="58" spans="1:52" ht="15.75" thickBot="1" x14ac:dyDescent="0.3">
      <c r="B58" s="5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225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Z58" s="472"/>
      <c r="AA58" s="470"/>
      <c r="AB58" s="470"/>
      <c r="AC58" s="470"/>
      <c r="AD58" s="470"/>
      <c r="AE58" s="470"/>
      <c r="AF58" s="470"/>
      <c r="AG58" s="465"/>
      <c r="AH58" s="465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1"/>
      <c r="AW58" s="47"/>
    </row>
    <row r="59" spans="1:52" ht="15.75" thickBo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49"/>
      <c r="AW59" s="46"/>
    </row>
    <row r="60" spans="1:52" ht="7.5" customHeight="1" thickBot="1" x14ac:dyDescent="0.3">
      <c r="AY60" s="13"/>
      <c r="AZ60" s="13"/>
    </row>
    <row r="61" spans="1:52" ht="18.75" x14ac:dyDescent="0.25">
      <c r="B61" s="14"/>
      <c r="C61" s="414" t="s">
        <v>261</v>
      </c>
      <c r="D61" s="414"/>
      <c r="E61" s="414"/>
      <c r="F61" s="414"/>
      <c r="G61" s="414"/>
      <c r="H61" s="414"/>
      <c r="I61" s="414"/>
      <c r="J61" s="414"/>
      <c r="K61" s="414"/>
      <c r="L61" s="126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414" t="s">
        <v>262</v>
      </c>
      <c r="Y61" s="414"/>
      <c r="Z61" s="414"/>
      <c r="AA61" s="414"/>
      <c r="AB61" s="414"/>
      <c r="AC61" s="414"/>
      <c r="AD61" s="414"/>
      <c r="AE61" s="414"/>
      <c r="AF61" s="41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15"/>
      <c r="AY61" s="13"/>
      <c r="AZ61" s="13"/>
    </row>
    <row r="62" spans="1:52" ht="6" customHeight="1" x14ac:dyDescent="0.25">
      <c r="B62" s="50"/>
      <c r="C62" s="225"/>
      <c r="D62" s="225"/>
      <c r="E62" s="225"/>
      <c r="F62" s="225"/>
      <c r="G62" s="225"/>
      <c r="H62" s="225"/>
      <c r="I62" s="225"/>
      <c r="J62" s="225"/>
      <c r="K62" s="225"/>
      <c r="L62" s="37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47"/>
      <c r="AY62" s="13"/>
      <c r="AZ62" s="13"/>
    </row>
    <row r="63" spans="1:52" ht="15.75" customHeight="1" x14ac:dyDescent="0.25">
      <c r="B63" s="50"/>
      <c r="C63" s="442" t="str">
        <f>IF(K64&gt;7,"You have "&amp;K64-7&amp;" too many Merit points",IF(K64=7,"You may not earn or purchase any more Merits","May gain up to "&amp;7-SUM(K65:K71)&amp;" more points in Merits"))</f>
        <v>May gain up to 7 more points in Merits</v>
      </c>
      <c r="D63" s="442"/>
      <c r="E63" s="442"/>
      <c r="F63" s="442"/>
      <c r="G63" s="442"/>
      <c r="H63" s="442"/>
      <c r="I63" s="442"/>
      <c r="J63" s="442"/>
      <c r="K63" s="220" t="s">
        <v>241</v>
      </c>
      <c r="L63" s="476" t="s">
        <v>1074</v>
      </c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442" t="str">
        <f>IF(SUM(AF65:AF71)&lt;7,"May gain up to "&amp;7-SUM(AF65:AF71)&amp;" more XP from Flaws","You may have more Flaws, but gain no additional XP")</f>
        <v>May gain up to 7 more XP from Flaws</v>
      </c>
      <c r="Y63" s="442"/>
      <c r="Z63" s="442"/>
      <c r="AA63" s="442"/>
      <c r="AB63" s="442"/>
      <c r="AC63" s="442"/>
      <c r="AD63" s="442"/>
      <c r="AE63" s="442"/>
      <c r="AF63" s="220" t="s">
        <v>241</v>
      </c>
      <c r="AG63" s="476" t="s">
        <v>1074</v>
      </c>
      <c r="AH63" s="225"/>
      <c r="AI63" s="364" t="s">
        <v>1260</v>
      </c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225"/>
      <c r="AV63" s="225"/>
      <c r="AW63" s="47"/>
      <c r="AY63" s="13"/>
      <c r="AZ63" s="13"/>
    </row>
    <row r="64" spans="1:52" x14ac:dyDescent="0.25">
      <c r="B64" s="50"/>
      <c r="C64" s="442"/>
      <c r="D64" s="442"/>
      <c r="E64" s="442"/>
      <c r="F64" s="442"/>
      <c r="G64" s="442"/>
      <c r="H64" s="442"/>
      <c r="I64" s="442"/>
      <c r="J64" s="442"/>
      <c r="K64" s="220">
        <f>SUMIF(L65:L71,"&lt;&gt;Y",K65:K71)</f>
        <v>0</v>
      </c>
      <c r="L64" s="476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442"/>
      <c r="Y64" s="442"/>
      <c r="Z64" s="442"/>
      <c r="AA64" s="442"/>
      <c r="AB64" s="442"/>
      <c r="AC64" s="442"/>
      <c r="AD64" s="442"/>
      <c r="AE64" s="442"/>
      <c r="AF64" s="220">
        <f>SUMIF(AG65:AG71,"&lt;&gt;Y",AF65:AF71)</f>
        <v>0</v>
      </c>
      <c r="AG64" s="476"/>
      <c r="AH64" s="225"/>
      <c r="AI64" s="464" t="s">
        <v>966</v>
      </c>
      <c r="AJ64" s="464"/>
      <c r="AK64" s="464"/>
      <c r="AL64" s="464" t="s">
        <v>965</v>
      </c>
      <c r="AM64" s="464"/>
      <c r="AN64" s="464"/>
      <c r="AO64" s="464"/>
      <c r="AP64" s="464"/>
      <c r="AQ64" s="464"/>
      <c r="AR64" s="464"/>
      <c r="AS64" s="464"/>
      <c r="AT64" s="464"/>
      <c r="AU64" s="225"/>
      <c r="AV64" s="225"/>
      <c r="AW64" s="47"/>
      <c r="AY64" s="13"/>
      <c r="AZ64" s="13"/>
    </row>
    <row r="65" spans="1:49" x14ac:dyDescent="0.25">
      <c r="B65" s="50"/>
      <c r="C65" s="352"/>
      <c r="D65" s="352"/>
      <c r="E65" s="352"/>
      <c r="F65" s="352"/>
      <c r="G65" s="352"/>
      <c r="H65" s="352"/>
      <c r="I65" s="352"/>
      <c r="J65" s="352"/>
      <c r="K65" s="71" t="str">
        <f>IF(C65&gt;0,VLOOKUP(C65,Merits_Flaws!$B$2:$D$143,3,FALSE),"")</f>
        <v/>
      </c>
      <c r="L65" s="71"/>
      <c r="M65" s="473" t="s">
        <v>1073</v>
      </c>
      <c r="N65" s="474"/>
      <c r="O65" s="474"/>
      <c r="P65" s="474"/>
      <c r="Q65" s="475"/>
      <c r="R65" s="352"/>
      <c r="S65" s="352"/>
      <c r="T65" s="352"/>
      <c r="U65" s="352"/>
      <c r="V65" s="352"/>
      <c r="W65" s="225"/>
      <c r="X65" s="352"/>
      <c r="Y65" s="352"/>
      <c r="Z65" s="352"/>
      <c r="AA65" s="352"/>
      <c r="AB65" s="352"/>
      <c r="AC65" s="352"/>
      <c r="AD65" s="352"/>
      <c r="AE65" s="352"/>
      <c r="AF65" s="71" t="str">
        <f>IF(X65&gt;0,VLOOKUP(X65,Merits_Flaws!$G$2:$I$82,3,FALSE),"")</f>
        <v/>
      </c>
      <c r="AG65" s="275"/>
      <c r="AH65" s="225"/>
      <c r="AI65" s="446"/>
      <c r="AJ65" s="446"/>
      <c r="AK65" s="446"/>
      <c r="AL65" s="350"/>
      <c r="AM65" s="350"/>
      <c r="AN65" s="350"/>
      <c r="AO65" s="350"/>
      <c r="AP65" s="350"/>
      <c r="AQ65" s="350"/>
      <c r="AR65" s="350"/>
      <c r="AS65" s="350"/>
      <c r="AT65" s="350"/>
      <c r="AU65" s="225"/>
      <c r="AV65" s="225"/>
      <c r="AW65" s="47"/>
    </row>
    <row r="66" spans="1:49" x14ac:dyDescent="0.25">
      <c r="B66" s="50"/>
      <c r="C66" s="352"/>
      <c r="D66" s="352"/>
      <c r="E66" s="352"/>
      <c r="F66" s="352"/>
      <c r="G66" s="352"/>
      <c r="H66" s="352"/>
      <c r="I66" s="352"/>
      <c r="J66" s="352"/>
      <c r="K66" s="71" t="str">
        <f>IF(C66&gt;0,VLOOKUP(C66,Merits_Flaws!$B$2:$D$143,3,FALSE),"")</f>
        <v/>
      </c>
      <c r="L66" s="71"/>
      <c r="M66" s="227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352"/>
      <c r="Y66" s="352"/>
      <c r="Z66" s="352"/>
      <c r="AA66" s="352"/>
      <c r="AB66" s="352"/>
      <c r="AC66" s="352"/>
      <c r="AD66" s="352"/>
      <c r="AE66" s="352"/>
      <c r="AF66" s="71" t="str">
        <f>IF(X66&gt;0,VLOOKUP(X66,Merits_Flaws!$G$2:$I$82,3,FALSE),"")</f>
        <v/>
      </c>
      <c r="AG66" s="275"/>
      <c r="AH66" s="225"/>
      <c r="AI66" s="446"/>
      <c r="AJ66" s="446"/>
      <c r="AK66" s="446"/>
      <c r="AL66" s="350"/>
      <c r="AM66" s="350"/>
      <c r="AN66" s="350"/>
      <c r="AO66" s="350"/>
      <c r="AP66" s="350"/>
      <c r="AQ66" s="350"/>
      <c r="AR66" s="350"/>
      <c r="AS66" s="350"/>
      <c r="AT66" s="350"/>
      <c r="AU66" s="225"/>
      <c r="AV66" s="225"/>
      <c r="AW66" s="47"/>
    </row>
    <row r="67" spans="1:49" x14ac:dyDescent="0.25">
      <c r="B67" s="50"/>
      <c r="C67" s="352"/>
      <c r="D67" s="352"/>
      <c r="E67" s="352"/>
      <c r="F67" s="352"/>
      <c r="G67" s="352"/>
      <c r="H67" s="352"/>
      <c r="I67" s="352"/>
      <c r="J67" s="352"/>
      <c r="K67" s="71" t="str">
        <f>IF(C67&gt;0,VLOOKUP(C67,Merits_Flaws!$B$2:$D$143,3,FALSE),"")</f>
        <v/>
      </c>
      <c r="L67" s="71"/>
      <c r="M67" s="398" t="s">
        <v>982</v>
      </c>
      <c r="N67" s="398"/>
      <c r="O67" s="398"/>
      <c r="P67" s="398"/>
      <c r="Q67" s="398"/>
      <c r="R67" s="352"/>
      <c r="S67" s="352"/>
      <c r="T67" s="352"/>
      <c r="U67" s="352"/>
      <c r="V67" s="352"/>
      <c r="W67" s="225"/>
      <c r="X67" s="352"/>
      <c r="Y67" s="352"/>
      <c r="Z67" s="352"/>
      <c r="AA67" s="352"/>
      <c r="AB67" s="352"/>
      <c r="AC67" s="352"/>
      <c r="AD67" s="352"/>
      <c r="AE67" s="352"/>
      <c r="AF67" s="71" t="str">
        <f>IF(X67&gt;0,VLOOKUP(X67,Merits_Flaws!$G$2:$I$82,3,FALSE),"")</f>
        <v/>
      </c>
      <c r="AG67" s="275"/>
      <c r="AH67" s="225"/>
      <c r="AI67" s="446"/>
      <c r="AJ67" s="446"/>
      <c r="AK67" s="446"/>
      <c r="AL67" s="350"/>
      <c r="AM67" s="350"/>
      <c r="AN67" s="350"/>
      <c r="AO67" s="350"/>
      <c r="AP67" s="350"/>
      <c r="AQ67" s="350"/>
      <c r="AR67" s="350"/>
      <c r="AS67" s="350"/>
      <c r="AT67" s="350"/>
      <c r="AU67" s="225"/>
      <c r="AV67" s="225"/>
      <c r="AW67" s="47"/>
    </row>
    <row r="68" spans="1:49" x14ac:dyDescent="0.25">
      <c r="B68" s="50"/>
      <c r="C68" s="352"/>
      <c r="D68" s="352"/>
      <c r="E68" s="352"/>
      <c r="F68" s="352"/>
      <c r="G68" s="352"/>
      <c r="H68" s="352"/>
      <c r="I68" s="352"/>
      <c r="J68" s="352"/>
      <c r="K68" s="71" t="str">
        <f>IF(C68&gt;0,VLOOKUP(C68,Merits_Flaws!$B$2:$D$143,3,FALSE),"")</f>
        <v/>
      </c>
      <c r="L68" s="71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352"/>
      <c r="Y68" s="352"/>
      <c r="Z68" s="352"/>
      <c r="AA68" s="352"/>
      <c r="AB68" s="352"/>
      <c r="AC68" s="352"/>
      <c r="AD68" s="352"/>
      <c r="AE68" s="352"/>
      <c r="AF68" s="71" t="str">
        <f>IF(X68&gt;0,VLOOKUP(X68,Merits_Flaws!$G$2:$I$82,3,FALSE),"")</f>
        <v/>
      </c>
      <c r="AG68" s="27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47"/>
    </row>
    <row r="69" spans="1:49" x14ac:dyDescent="0.25">
      <c r="A69" s="138"/>
      <c r="B69" s="50"/>
      <c r="C69" s="352"/>
      <c r="D69" s="352"/>
      <c r="E69" s="352"/>
      <c r="F69" s="352"/>
      <c r="G69" s="352"/>
      <c r="H69" s="352"/>
      <c r="I69" s="352"/>
      <c r="J69" s="352"/>
      <c r="K69" s="71" t="str">
        <f>IF(C69&gt;0,VLOOKUP(C69,Merits_Flaws!$B$2:$D$143,3,FALSE),"")</f>
        <v/>
      </c>
      <c r="L69" s="71"/>
      <c r="M69" s="398" t="s">
        <v>552</v>
      </c>
      <c r="N69" s="398"/>
      <c r="O69" s="398"/>
      <c r="P69" s="398"/>
      <c r="Q69" s="398"/>
      <c r="R69" s="352"/>
      <c r="S69" s="352"/>
      <c r="T69" s="352"/>
      <c r="U69" s="352"/>
      <c r="V69" s="352"/>
      <c r="W69" s="225"/>
      <c r="X69" s="352"/>
      <c r="Y69" s="352"/>
      <c r="Z69" s="352"/>
      <c r="AA69" s="352"/>
      <c r="AB69" s="352"/>
      <c r="AC69" s="352"/>
      <c r="AD69" s="352"/>
      <c r="AE69" s="352"/>
      <c r="AF69" s="71" t="str">
        <f>IF(X69&gt;0,VLOOKUP(X69,Merits_Flaws!$G$2:$I$82,3,FALSE),"")</f>
        <v/>
      </c>
      <c r="AG69" s="27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47"/>
    </row>
    <row r="70" spans="1:49" x14ac:dyDescent="0.25">
      <c r="B70" s="50"/>
      <c r="C70" s="352"/>
      <c r="D70" s="352"/>
      <c r="E70" s="352"/>
      <c r="F70" s="352"/>
      <c r="G70" s="352"/>
      <c r="H70" s="352"/>
      <c r="I70" s="352"/>
      <c r="J70" s="352"/>
      <c r="K70" s="71" t="str">
        <f>IF(C70&gt;0,VLOOKUP(C70,Merits_Flaws!$B$2:$D$143,3,FALSE),"")</f>
        <v/>
      </c>
      <c r="L70" s="71"/>
      <c r="M70" s="398" t="s">
        <v>552</v>
      </c>
      <c r="N70" s="398"/>
      <c r="O70" s="398"/>
      <c r="P70" s="398"/>
      <c r="Q70" s="398"/>
      <c r="R70" s="352"/>
      <c r="S70" s="352"/>
      <c r="T70" s="352"/>
      <c r="U70" s="352"/>
      <c r="V70" s="352"/>
      <c r="W70" s="225"/>
      <c r="X70" s="352"/>
      <c r="Y70" s="352"/>
      <c r="Z70" s="352"/>
      <c r="AA70" s="352"/>
      <c r="AB70" s="352"/>
      <c r="AC70" s="352"/>
      <c r="AD70" s="352"/>
      <c r="AE70" s="352"/>
      <c r="AF70" s="71" t="str">
        <f>IF(X70&gt;0,VLOOKUP(X70,Merits_Flaws!$G$2:$I$82,3,FALSE),"")</f>
        <v/>
      </c>
      <c r="AG70" s="275"/>
      <c r="AH70" s="225"/>
      <c r="AI70" s="460" t="s">
        <v>974</v>
      </c>
      <c r="AJ70" s="460"/>
      <c r="AK70" s="460"/>
      <c r="AL70" s="460"/>
      <c r="AM70" s="460"/>
      <c r="AN70" s="460"/>
      <c r="AO70" s="351"/>
      <c r="AP70" s="351"/>
      <c r="AQ70" s="351"/>
      <c r="AR70" s="351"/>
      <c r="AS70" s="351"/>
      <c r="AT70" s="225"/>
      <c r="AU70" s="225"/>
      <c r="AV70" s="225"/>
      <c r="AW70" s="47"/>
    </row>
    <row r="71" spans="1:49" x14ac:dyDescent="0.25">
      <c r="B71" s="50"/>
      <c r="C71" s="352"/>
      <c r="D71" s="352"/>
      <c r="E71" s="352"/>
      <c r="F71" s="352"/>
      <c r="G71" s="352"/>
      <c r="H71" s="352"/>
      <c r="I71" s="352"/>
      <c r="J71" s="352"/>
      <c r="K71" s="71" t="str">
        <f>IF(C71&gt;0,VLOOKUP(C71,Merits_Flaws!$B$2:$D$143,3,FALSE),"")</f>
        <v/>
      </c>
      <c r="L71" s="71"/>
      <c r="M71" s="398" t="s">
        <v>552</v>
      </c>
      <c r="N71" s="398"/>
      <c r="O71" s="398"/>
      <c r="P71" s="398"/>
      <c r="Q71" s="398"/>
      <c r="R71" s="352"/>
      <c r="S71" s="352"/>
      <c r="T71" s="352"/>
      <c r="U71" s="352"/>
      <c r="V71" s="352"/>
      <c r="W71" s="225"/>
      <c r="X71" s="484"/>
      <c r="Y71" s="484"/>
      <c r="Z71" s="484"/>
      <c r="AA71" s="484"/>
      <c r="AB71" s="484"/>
      <c r="AC71" s="484"/>
      <c r="AD71" s="484"/>
      <c r="AE71" s="484"/>
      <c r="AF71" s="71" t="str">
        <f>IF(X71&gt;0,VLOOKUP(X71,Merits_Flaws!$G$2:$I$82,3,FALSE),"")</f>
        <v/>
      </c>
      <c r="AG71" s="27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47"/>
    </row>
    <row r="72" spans="1:49" ht="15" x14ac:dyDescent="0.25">
      <c r="B72" s="50"/>
      <c r="C72" s="390">
        <f>R67</f>
        <v>0</v>
      </c>
      <c r="D72" s="390"/>
      <c r="E72" s="390"/>
      <c r="F72" s="390"/>
      <c r="G72" s="390"/>
      <c r="H72" s="390"/>
      <c r="I72" s="390"/>
      <c r="J72" s="390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460" t="s">
        <v>990</v>
      </c>
      <c r="AJ72" s="460"/>
      <c r="AK72" s="460"/>
      <c r="AL72" s="460"/>
      <c r="AM72" s="460"/>
      <c r="AN72" s="461"/>
      <c r="AO72" s="462"/>
      <c r="AP72" s="462"/>
      <c r="AQ72" s="462"/>
      <c r="AR72" s="462"/>
      <c r="AS72" s="462"/>
      <c r="AT72" s="463"/>
      <c r="AU72" s="225"/>
      <c r="AV72" s="225"/>
      <c r="AW72" s="47"/>
    </row>
    <row r="73" spans="1:49" ht="15.75" thickBot="1" x14ac:dyDescent="0.3">
      <c r="B73" s="48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49"/>
      <c r="AV73" s="49"/>
      <c r="AW73" s="128"/>
    </row>
    <row r="74" spans="1:49" ht="7.5" customHeight="1" thickBot="1" x14ac:dyDescent="0.3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</row>
    <row r="75" spans="1:49" ht="18.75" x14ac:dyDescent="0.25">
      <c r="B75" s="14"/>
      <c r="C75" s="354" t="s">
        <v>255</v>
      </c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  <c r="AL75" s="354"/>
      <c r="AM75" s="354"/>
      <c r="AN75" s="354"/>
      <c r="AO75" s="354"/>
      <c r="AP75" s="354"/>
      <c r="AQ75" s="354"/>
      <c r="AR75" s="354"/>
      <c r="AS75" s="354"/>
      <c r="AT75" s="354"/>
      <c r="AU75" s="354"/>
      <c r="AV75" s="54"/>
      <c r="AW75" s="15"/>
    </row>
    <row r="76" spans="1:49" ht="7.5" customHeight="1" thickBot="1" x14ac:dyDescent="0.3">
      <c r="B76" s="5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"/>
      <c r="AP76" s="26"/>
      <c r="AQ76" s="26"/>
      <c r="AR76" s="26"/>
      <c r="AS76" s="26"/>
      <c r="AT76" s="26"/>
      <c r="AU76" s="260"/>
      <c r="AV76" s="260"/>
      <c r="AW76" s="47"/>
    </row>
    <row r="77" spans="1:49" ht="12.75" customHeight="1" x14ac:dyDescent="0.25">
      <c r="B77" s="124">
        <f>IF(Generation&gt;6,4,5)</f>
        <v>4</v>
      </c>
      <c r="C77" s="478" t="s">
        <v>256</v>
      </c>
      <c r="D77" s="479"/>
      <c r="E77" s="479"/>
      <c r="F77" s="479"/>
      <c r="G77" s="479"/>
      <c r="H77" s="479"/>
      <c r="I77" s="395"/>
      <c r="J77" s="394" t="s">
        <v>451</v>
      </c>
      <c r="K77" s="395"/>
      <c r="L77" s="391" t="s">
        <v>459</v>
      </c>
      <c r="M77" s="391" t="s">
        <v>1127</v>
      </c>
      <c r="N77" s="391" t="s">
        <v>460</v>
      </c>
      <c r="O77" s="391" t="s">
        <v>457</v>
      </c>
      <c r="P77" s="486" t="s">
        <v>458</v>
      </c>
      <c r="Q77" s="260"/>
      <c r="R77" s="464" t="s">
        <v>989</v>
      </c>
      <c r="S77" s="464"/>
      <c r="T77" s="464"/>
      <c r="U77" s="464"/>
      <c r="V77" s="464"/>
      <c r="W77" s="464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47"/>
    </row>
    <row r="78" spans="1:49" ht="15" x14ac:dyDescent="0.25">
      <c r="B78" s="124">
        <f>5-COUNTIF(Flaws,"Thin Blooded*")</f>
        <v>5</v>
      </c>
      <c r="C78" s="423"/>
      <c r="D78" s="424"/>
      <c r="E78" s="424"/>
      <c r="F78" s="424"/>
      <c r="G78" s="424"/>
      <c r="H78" s="424"/>
      <c r="I78" s="397"/>
      <c r="J78" s="396"/>
      <c r="K78" s="397"/>
      <c r="L78" s="392"/>
      <c r="M78" s="392"/>
      <c r="N78" s="392"/>
      <c r="O78" s="392"/>
      <c r="P78" s="487"/>
      <c r="Q78" s="260"/>
      <c r="R78" s="257"/>
      <c r="S78" s="257"/>
      <c r="T78" s="257"/>
      <c r="U78" s="257"/>
      <c r="V78" s="257"/>
      <c r="W78" s="257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47"/>
    </row>
    <row r="79" spans="1:49" x14ac:dyDescent="0.25">
      <c r="B79" s="124">
        <f>COUNTIF(C81:I83,"Thaum*")</f>
        <v>0</v>
      </c>
      <c r="C79" s="423"/>
      <c r="D79" s="424"/>
      <c r="E79" s="424"/>
      <c r="F79" s="424"/>
      <c r="G79" s="424"/>
      <c r="H79" s="424"/>
      <c r="I79" s="397"/>
      <c r="J79" s="396"/>
      <c r="K79" s="397"/>
      <c r="L79" s="392"/>
      <c r="M79" s="392"/>
      <c r="N79" s="392"/>
      <c r="O79" s="392"/>
      <c r="P79" s="487"/>
      <c r="Q79" s="260"/>
      <c r="R79" s="464" t="s">
        <v>896</v>
      </c>
      <c r="S79" s="464"/>
      <c r="T79" s="464"/>
      <c r="U79" s="464"/>
      <c r="V79" s="464"/>
      <c r="W79" s="464"/>
      <c r="X79" s="352" t="s">
        <v>221</v>
      </c>
      <c r="Y79" s="352"/>
      <c r="Z79" s="352"/>
      <c r="AA79" s="352"/>
      <c r="AB79" s="352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47"/>
    </row>
    <row r="80" spans="1:49" ht="7.5" customHeight="1" thickBot="1" x14ac:dyDescent="0.3">
      <c r="B80" s="124">
        <f>IF(OR(COUNTIF(C81:I83,"Necro*"),COUNTIF(Clan,"Cappadocian")),1,0)</f>
        <v>0</v>
      </c>
      <c r="C80" s="480"/>
      <c r="D80" s="481"/>
      <c r="E80" s="481"/>
      <c r="F80" s="481"/>
      <c r="G80" s="481"/>
      <c r="H80" s="481"/>
      <c r="I80" s="482"/>
      <c r="J80" s="244"/>
      <c r="K80" s="245"/>
      <c r="L80" s="393"/>
      <c r="M80" s="393"/>
      <c r="N80" s="393"/>
      <c r="O80" s="393"/>
      <c r="P80" s="488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258"/>
      <c r="AV80" s="260"/>
      <c r="AW80" s="47"/>
    </row>
    <row r="81" spans="2:49" x14ac:dyDescent="0.25">
      <c r="B81" s="124">
        <f>COUNTIF(Clan,"Cappadocian")</f>
        <v>0</v>
      </c>
      <c r="C81" s="477" t="str">
        <f>IF(G$8&lt;&gt;"",IF($G$8&gt;0,VLOOKUP("Bloodline: "&amp;$G$8,Clans!$A$21:$P$43,2,FALSE)),IF($G$7="Caitiff",IF(X77&gt;0,X77,"Please Select Above"),IF($G$7&gt;0,VLOOKUP($G$7,Clans!$A$2:$P$43,2,FALSE),"")))</f>
        <v/>
      </c>
      <c r="D81" s="459"/>
      <c r="E81" s="459"/>
      <c r="F81" s="459"/>
      <c r="G81" s="459"/>
      <c r="H81" s="459"/>
      <c r="I81" s="459"/>
      <c r="J81" s="485" t="str">
        <f>IF(C81="","",IF(L81+M81+N81&gt;0,L81+M81+N81,0))</f>
        <v/>
      </c>
      <c r="K81" s="420"/>
      <c r="L81" s="241"/>
      <c r="M81" s="130"/>
      <c r="N81" s="130"/>
      <c r="O81" s="256" t="str">
        <f>IF(J81="","",IF(J81=$B$78,"",(J81+1)*IF(LostDiscipline=C81,4,3)))</f>
        <v/>
      </c>
      <c r="P81" s="242" t="str">
        <f>IF(J81="","",IF(LostDiscipline=C81,4,3) * (($J81*($J81+1)/2) - (($L81+$M81-IF(LostDiscipline=C81,L81+M81,0))*($L81+$M81+1)/2)))</f>
        <v/>
      </c>
      <c r="Q81" s="459" t="str">
        <f>IF(Disciplines!A2&gt;0,Disciplines!A2,"")</f>
        <v/>
      </c>
      <c r="R81" s="459"/>
      <c r="S81" s="459"/>
      <c r="T81" s="459"/>
      <c r="U81" s="459"/>
      <c r="V81" s="459"/>
      <c r="W81" s="459" t="str">
        <f>IF(Disciplines!B2&gt;0,Disciplines!B2,"")</f>
        <v/>
      </c>
      <c r="X81" s="459"/>
      <c r="Y81" s="459"/>
      <c r="Z81" s="459"/>
      <c r="AA81" s="459"/>
      <c r="AB81" s="459"/>
      <c r="AC81" s="459" t="str">
        <f>IF(Disciplines!C2&gt;0,Disciplines!C2,"")</f>
        <v/>
      </c>
      <c r="AD81" s="459"/>
      <c r="AE81" s="459"/>
      <c r="AF81" s="459"/>
      <c r="AG81" s="459"/>
      <c r="AH81" s="459"/>
      <c r="AI81" s="459" t="str">
        <f>IF(Disciplines!D2&gt;0,Disciplines!D2,"")</f>
        <v/>
      </c>
      <c r="AJ81" s="459"/>
      <c r="AK81" s="459"/>
      <c r="AL81" s="459"/>
      <c r="AM81" s="459"/>
      <c r="AN81" s="459"/>
      <c r="AO81" s="459" t="str">
        <f>IF(Disciplines!E2&gt;0,Disciplines!E2,"")</f>
        <v/>
      </c>
      <c r="AP81" s="459"/>
      <c r="AQ81" s="459"/>
      <c r="AR81" s="459"/>
      <c r="AS81" s="459"/>
      <c r="AT81" s="483"/>
      <c r="AU81" s="260"/>
      <c r="AV81" s="260"/>
      <c r="AW81" s="47"/>
    </row>
    <row r="82" spans="2:49" x14ac:dyDescent="0.25">
      <c r="B82" s="124"/>
      <c r="C82" s="383" t="str">
        <f>IF(G$8&lt;&gt;"",IF($G$8&gt;0,VLOOKUP("Bloodline: "&amp;$G$8,Clans!$A$21:$P$43,3,FALSE)),IF($G$7="Caitiff",IF(AC77&gt;0,AC77,"Please Select Above"),IF($G$7&gt;0,VLOOKUP($G$7,Clans!$A$2:$P$43,3,FALSE),"")))</f>
        <v/>
      </c>
      <c r="D82" s="384"/>
      <c r="E82" s="384"/>
      <c r="F82" s="384"/>
      <c r="G82" s="384"/>
      <c r="H82" s="384"/>
      <c r="I82" s="385"/>
      <c r="J82" s="381" t="str">
        <f t="shared" ref="J82:J89" si="8">IF(C82="","",IF(L82+M82+N82&gt;0,L82+M82+N82,0))</f>
        <v/>
      </c>
      <c r="K82" s="382"/>
      <c r="L82" s="123"/>
      <c r="M82" s="259"/>
      <c r="N82" s="259"/>
      <c r="O82" s="254" t="str">
        <f>IF(J82="","",IF(J82=$B$78,"",(J82+1)*IF(LostDiscipline=C82,4,3)))</f>
        <v/>
      </c>
      <c r="P82" s="71" t="str">
        <f>IF(J82="","",IF(LostDiscipline=C82,4,3) * (($J82*($J82+1)/2) - (($L82+$M82-IF(LostDiscipline=C82,L82+M82,0))*($L82+$M82+1)/2)))</f>
        <v/>
      </c>
      <c r="Q82" s="365" t="str">
        <f>IF(Disciplines!A3&gt;0,Disciplines!A3,"")</f>
        <v/>
      </c>
      <c r="R82" s="365"/>
      <c r="S82" s="365"/>
      <c r="T82" s="365"/>
      <c r="U82" s="365"/>
      <c r="V82" s="365"/>
      <c r="W82" s="365" t="str">
        <f>IF(Disciplines!B3&gt;0,Disciplines!B3,"")</f>
        <v/>
      </c>
      <c r="X82" s="365"/>
      <c r="Y82" s="365"/>
      <c r="Z82" s="365"/>
      <c r="AA82" s="365"/>
      <c r="AB82" s="365"/>
      <c r="AC82" s="365" t="str">
        <f>IF(Disciplines!C3&gt;0,Disciplines!C3,"")</f>
        <v/>
      </c>
      <c r="AD82" s="365"/>
      <c r="AE82" s="365"/>
      <c r="AF82" s="365"/>
      <c r="AG82" s="365"/>
      <c r="AH82" s="365"/>
      <c r="AI82" s="365" t="str">
        <f>IF(Disciplines!D3&gt;0,Disciplines!D3,"")</f>
        <v/>
      </c>
      <c r="AJ82" s="365"/>
      <c r="AK82" s="365"/>
      <c r="AL82" s="365"/>
      <c r="AM82" s="365"/>
      <c r="AN82" s="365"/>
      <c r="AO82" s="365" t="str">
        <f>IF(Disciplines!E3&gt;0,Disciplines!E3,"")</f>
        <v/>
      </c>
      <c r="AP82" s="365"/>
      <c r="AQ82" s="365"/>
      <c r="AR82" s="365"/>
      <c r="AS82" s="365"/>
      <c r="AT82" s="366"/>
      <c r="AU82" s="260"/>
      <c r="AV82" s="260"/>
      <c r="AW82" s="47"/>
    </row>
    <row r="83" spans="2:49" x14ac:dyDescent="0.25">
      <c r="B83" s="124"/>
      <c r="C83" s="383" t="str">
        <f>IF(G$8&lt;&gt;"",IF($G$8&gt;0,VLOOKUP("Bloodline: "&amp;$G$8,Clans!$A$21:$P$43,4,FALSE)),IF($G$7="Caitiff",IF(AH77&gt;0,AH77,"Please Select Above"),IF($G$7&gt;0,VLOOKUP($G$7,Clans!$A$2:$P$43,4,FALSE),"")))</f>
        <v/>
      </c>
      <c r="D83" s="384"/>
      <c r="E83" s="384"/>
      <c r="F83" s="384"/>
      <c r="G83" s="384"/>
      <c r="H83" s="384"/>
      <c r="I83" s="385"/>
      <c r="J83" s="381" t="str">
        <f t="shared" si="8"/>
        <v/>
      </c>
      <c r="K83" s="382"/>
      <c r="L83" s="123"/>
      <c r="M83" s="259"/>
      <c r="N83" s="259"/>
      <c r="O83" s="254" t="str">
        <f>IF(J83="","",IF(J83=$B$78,"",(J83+1)*IF(LostDiscipline=C83,4,3)))</f>
        <v/>
      </c>
      <c r="P83" s="71" t="str">
        <f>IF(J83="","",IF(LostDiscipline=C83,4,3) * (($J83*($J83+1)/2) - (($L83+$M83-IF(LostDiscipline=C83,L83+M83,0))*($L83+$M83+1)/2)))</f>
        <v/>
      </c>
      <c r="Q83" s="365" t="str">
        <f>IF(Disciplines!A4&gt;0,Disciplines!A4,"")</f>
        <v/>
      </c>
      <c r="R83" s="365"/>
      <c r="S83" s="365"/>
      <c r="T83" s="365"/>
      <c r="U83" s="365"/>
      <c r="V83" s="365"/>
      <c r="W83" s="365" t="str">
        <f>IF(Disciplines!B4&gt;0,Disciplines!B4,"")</f>
        <v/>
      </c>
      <c r="X83" s="365"/>
      <c r="Y83" s="365"/>
      <c r="Z83" s="365"/>
      <c r="AA83" s="365"/>
      <c r="AB83" s="365"/>
      <c r="AC83" s="365" t="str">
        <f>IF(Disciplines!C4&gt;0,Disciplines!C4,"")</f>
        <v/>
      </c>
      <c r="AD83" s="365"/>
      <c r="AE83" s="365"/>
      <c r="AF83" s="365"/>
      <c r="AG83" s="365"/>
      <c r="AH83" s="365"/>
      <c r="AI83" s="365" t="str">
        <f>IF(Disciplines!D4&gt;0,Disciplines!D4,"")</f>
        <v/>
      </c>
      <c r="AJ83" s="365"/>
      <c r="AK83" s="365"/>
      <c r="AL83" s="365"/>
      <c r="AM83" s="365"/>
      <c r="AN83" s="365"/>
      <c r="AO83" s="365" t="str">
        <f>IF(Disciplines!E4&gt;0,Disciplines!E4,"")</f>
        <v/>
      </c>
      <c r="AP83" s="365"/>
      <c r="AQ83" s="365"/>
      <c r="AR83" s="365"/>
      <c r="AS83" s="365"/>
      <c r="AT83" s="366"/>
      <c r="AU83" s="260"/>
      <c r="AV83" s="260"/>
      <c r="AW83" s="47"/>
    </row>
    <row r="84" spans="2:49" x14ac:dyDescent="0.25">
      <c r="B84" s="124"/>
      <c r="C84" s="409" t="str">
        <f>IF(R65&gt;0,R65,"")</f>
        <v/>
      </c>
      <c r="D84" s="365"/>
      <c r="E84" s="365"/>
      <c r="F84" s="365"/>
      <c r="G84" s="365"/>
      <c r="H84" s="365"/>
      <c r="I84" s="365"/>
      <c r="J84" s="381" t="str">
        <f t="shared" si="8"/>
        <v/>
      </c>
      <c r="K84" s="382"/>
      <c r="L84" s="254"/>
      <c r="M84" s="259"/>
      <c r="N84" s="259"/>
      <c r="O84" s="254" t="str">
        <f>IF(J84="","",IF(J84=$B$78,"",(J84+1)*IF(LostDiscipline=C84,4,3)))</f>
        <v/>
      </c>
      <c r="P84" s="71" t="str">
        <f>IF(J84="","",3 * (($J84*($J84+1)/2) - (($L84+$M84)*($L84+$M84+1)/2)))</f>
        <v/>
      </c>
      <c r="Q84" s="365" t="str">
        <f>IF(Disciplines!A5&gt;0,Disciplines!A5,"")</f>
        <v/>
      </c>
      <c r="R84" s="365"/>
      <c r="S84" s="365"/>
      <c r="T84" s="365"/>
      <c r="U84" s="365"/>
      <c r="V84" s="365"/>
      <c r="W84" s="365" t="str">
        <f>IF(Disciplines!B5&gt;0,Disciplines!B5,"")</f>
        <v/>
      </c>
      <c r="X84" s="365"/>
      <c r="Y84" s="365"/>
      <c r="Z84" s="365"/>
      <c r="AA84" s="365"/>
      <c r="AB84" s="365"/>
      <c r="AC84" s="365" t="str">
        <f>IF(Disciplines!C5&gt;0,Disciplines!C5,"")</f>
        <v/>
      </c>
      <c r="AD84" s="365"/>
      <c r="AE84" s="365"/>
      <c r="AF84" s="365"/>
      <c r="AG84" s="365"/>
      <c r="AH84" s="365"/>
      <c r="AI84" s="365" t="str">
        <f>IF(Disciplines!D5&gt;0,Disciplines!D5,"")</f>
        <v/>
      </c>
      <c r="AJ84" s="365"/>
      <c r="AK84" s="365"/>
      <c r="AL84" s="365"/>
      <c r="AM84" s="365"/>
      <c r="AN84" s="365"/>
      <c r="AO84" s="365" t="str">
        <f>IF(Disciplines!E5&gt;0,Disciplines!E5,"")</f>
        <v/>
      </c>
      <c r="AP84" s="365"/>
      <c r="AQ84" s="365"/>
      <c r="AR84" s="365"/>
      <c r="AS84" s="365"/>
      <c r="AT84" s="366"/>
      <c r="AU84" s="260"/>
      <c r="AV84" s="260"/>
      <c r="AW84" s="47"/>
    </row>
    <row r="85" spans="2:49" x14ac:dyDescent="0.25">
      <c r="B85" s="124">
        <f t="shared" ref="B85:B92" si="9">IF(OR(AND(ThaumInClan,COUNTIF(C85,"Thaum*")),AND(NecroInClan,COUNTIF(C85,"Necro*"),OR(COUNTIF(C85,"*Mortis*")=0,AND(MortisInClan,COUNTIF(C85,"*Mortis*"))))),3,OutOfClanDiscCost)</f>
        <v>4</v>
      </c>
      <c r="C85" s="408"/>
      <c r="D85" s="352"/>
      <c r="E85" s="352"/>
      <c r="F85" s="352"/>
      <c r="G85" s="352"/>
      <c r="H85" s="352"/>
      <c r="I85" s="352"/>
      <c r="J85" s="381" t="str">
        <f t="shared" si="8"/>
        <v/>
      </c>
      <c r="K85" s="382"/>
      <c r="L85" s="254"/>
      <c r="M85" s="259"/>
      <c r="N85" s="259"/>
      <c r="O85" s="254" t="str">
        <f>IF(J85="","",B85*(J85+1))</f>
        <v/>
      </c>
      <c r="P85" s="71" t="str">
        <f t="shared" ref="P85:P92" si="10">IF(J85="","",(($J85*($J85+1)/2))*B85-(($M85*($M85+1)/2))*B85)</f>
        <v/>
      </c>
      <c r="Q85" s="365" t="str">
        <f>IF(Disciplines!A6&gt;0,Disciplines!A6,"")</f>
        <v/>
      </c>
      <c r="R85" s="365"/>
      <c r="S85" s="365"/>
      <c r="T85" s="365"/>
      <c r="U85" s="365"/>
      <c r="V85" s="365"/>
      <c r="W85" s="365" t="str">
        <f>IF(Disciplines!B6&gt;0,Disciplines!B6,"")</f>
        <v/>
      </c>
      <c r="X85" s="365"/>
      <c r="Y85" s="365"/>
      <c r="Z85" s="365"/>
      <c r="AA85" s="365"/>
      <c r="AB85" s="365"/>
      <c r="AC85" s="365" t="str">
        <f>IF(Disciplines!C6&gt;0,Disciplines!C6,"")</f>
        <v/>
      </c>
      <c r="AD85" s="365"/>
      <c r="AE85" s="365"/>
      <c r="AF85" s="365"/>
      <c r="AG85" s="365"/>
      <c r="AH85" s="365"/>
      <c r="AI85" s="365" t="str">
        <f>IF(Disciplines!D6&gt;0,Disciplines!D6,"")</f>
        <v/>
      </c>
      <c r="AJ85" s="365"/>
      <c r="AK85" s="365"/>
      <c r="AL85" s="365"/>
      <c r="AM85" s="365"/>
      <c r="AN85" s="365"/>
      <c r="AO85" s="365" t="str">
        <f>IF(Disciplines!E6&gt;0,Disciplines!E6,"")</f>
        <v/>
      </c>
      <c r="AP85" s="365"/>
      <c r="AQ85" s="365"/>
      <c r="AR85" s="365"/>
      <c r="AS85" s="365"/>
      <c r="AT85" s="366"/>
      <c r="AU85" s="260"/>
      <c r="AV85" s="260"/>
      <c r="AW85" s="47"/>
    </row>
    <row r="86" spans="2:49" x14ac:dyDescent="0.25">
      <c r="B86" s="124">
        <f t="shared" si="9"/>
        <v>4</v>
      </c>
      <c r="C86" s="408"/>
      <c r="D86" s="352"/>
      <c r="E86" s="352"/>
      <c r="F86" s="352"/>
      <c r="G86" s="352"/>
      <c r="H86" s="352"/>
      <c r="I86" s="352"/>
      <c r="J86" s="381" t="str">
        <f t="shared" si="8"/>
        <v/>
      </c>
      <c r="K86" s="382"/>
      <c r="L86" s="254"/>
      <c r="M86" s="259"/>
      <c r="N86" s="259"/>
      <c r="O86" s="281" t="str">
        <f t="shared" ref="O86:O92" si="11">IF(J86="","",B86*(J86+1))</f>
        <v/>
      </c>
      <c r="P86" s="71" t="str">
        <f t="shared" si="10"/>
        <v/>
      </c>
      <c r="Q86" s="365" t="str">
        <f>IF(Disciplines!A7&gt;0,Disciplines!A7,"")</f>
        <v/>
      </c>
      <c r="R86" s="365"/>
      <c r="S86" s="365"/>
      <c r="T86" s="365"/>
      <c r="U86" s="365"/>
      <c r="V86" s="365"/>
      <c r="W86" s="365" t="str">
        <f>IF(Disciplines!B7&gt;0,Disciplines!B7,"")</f>
        <v/>
      </c>
      <c r="X86" s="365"/>
      <c r="Y86" s="365"/>
      <c r="Z86" s="365"/>
      <c r="AA86" s="365"/>
      <c r="AB86" s="365"/>
      <c r="AC86" s="365" t="str">
        <f>IF(Disciplines!C7&gt;0,Disciplines!C7,"")</f>
        <v/>
      </c>
      <c r="AD86" s="365"/>
      <c r="AE86" s="365"/>
      <c r="AF86" s="365"/>
      <c r="AG86" s="365"/>
      <c r="AH86" s="365"/>
      <c r="AI86" s="365" t="str">
        <f>IF(Disciplines!D7&gt;0,Disciplines!D7,"")</f>
        <v/>
      </c>
      <c r="AJ86" s="365"/>
      <c r="AK86" s="365"/>
      <c r="AL86" s="365"/>
      <c r="AM86" s="365"/>
      <c r="AN86" s="365"/>
      <c r="AO86" s="365" t="str">
        <f>IF(Disciplines!E7&gt;0,Disciplines!E7,"")</f>
        <v/>
      </c>
      <c r="AP86" s="365"/>
      <c r="AQ86" s="365"/>
      <c r="AR86" s="365"/>
      <c r="AS86" s="365"/>
      <c r="AT86" s="366"/>
      <c r="AU86" s="260"/>
      <c r="AV86" s="260"/>
      <c r="AW86" s="47"/>
    </row>
    <row r="87" spans="2:49" x14ac:dyDescent="0.25">
      <c r="B87" s="124">
        <f t="shared" si="9"/>
        <v>4</v>
      </c>
      <c r="C87" s="408"/>
      <c r="D87" s="352"/>
      <c r="E87" s="352"/>
      <c r="F87" s="352"/>
      <c r="G87" s="352"/>
      <c r="H87" s="352"/>
      <c r="I87" s="352"/>
      <c r="J87" s="381" t="str">
        <f t="shared" si="8"/>
        <v/>
      </c>
      <c r="K87" s="382"/>
      <c r="L87" s="254"/>
      <c r="M87" s="259"/>
      <c r="N87" s="259"/>
      <c r="O87" s="281" t="str">
        <f t="shared" si="11"/>
        <v/>
      </c>
      <c r="P87" s="71" t="str">
        <f t="shared" si="10"/>
        <v/>
      </c>
      <c r="Q87" s="365" t="str">
        <f>IF(Disciplines!A8&gt;0,Disciplines!A8,"")</f>
        <v/>
      </c>
      <c r="R87" s="365"/>
      <c r="S87" s="365"/>
      <c r="T87" s="365"/>
      <c r="U87" s="365"/>
      <c r="V87" s="365"/>
      <c r="W87" s="365" t="str">
        <f>IF(Disciplines!B8&gt;0,Disciplines!B8,"")</f>
        <v/>
      </c>
      <c r="X87" s="365"/>
      <c r="Y87" s="365"/>
      <c r="Z87" s="365"/>
      <c r="AA87" s="365"/>
      <c r="AB87" s="365"/>
      <c r="AC87" s="365" t="str">
        <f>IF(Disciplines!C8&gt;0,Disciplines!C8,"")</f>
        <v/>
      </c>
      <c r="AD87" s="365"/>
      <c r="AE87" s="365"/>
      <c r="AF87" s="365"/>
      <c r="AG87" s="365"/>
      <c r="AH87" s="365"/>
      <c r="AI87" s="365" t="str">
        <f>IF(Disciplines!D8&gt;0,Disciplines!D8,"")</f>
        <v/>
      </c>
      <c r="AJ87" s="365"/>
      <c r="AK87" s="365"/>
      <c r="AL87" s="365"/>
      <c r="AM87" s="365"/>
      <c r="AN87" s="365"/>
      <c r="AO87" s="365" t="str">
        <f>IF(Disciplines!E8&gt;0,Disciplines!E8,"")</f>
        <v/>
      </c>
      <c r="AP87" s="365"/>
      <c r="AQ87" s="365"/>
      <c r="AR87" s="365"/>
      <c r="AS87" s="365"/>
      <c r="AT87" s="366"/>
      <c r="AU87" s="260"/>
      <c r="AV87" s="260"/>
      <c r="AW87" s="47"/>
    </row>
    <row r="88" spans="2:49" x14ac:dyDescent="0.25">
      <c r="B88" s="124">
        <f t="shared" si="9"/>
        <v>4</v>
      </c>
      <c r="C88" s="408"/>
      <c r="D88" s="352"/>
      <c r="E88" s="352"/>
      <c r="F88" s="352"/>
      <c r="G88" s="352"/>
      <c r="H88" s="352"/>
      <c r="I88" s="352"/>
      <c r="J88" s="381" t="str">
        <f t="shared" si="8"/>
        <v/>
      </c>
      <c r="K88" s="382"/>
      <c r="L88" s="254"/>
      <c r="M88" s="259"/>
      <c r="N88" s="259"/>
      <c r="O88" s="281" t="str">
        <f t="shared" si="11"/>
        <v/>
      </c>
      <c r="P88" s="71" t="str">
        <f t="shared" si="10"/>
        <v/>
      </c>
      <c r="Q88" s="365" t="str">
        <f>IF(Disciplines!A9&gt;0,Disciplines!A9,"")</f>
        <v/>
      </c>
      <c r="R88" s="365"/>
      <c r="S88" s="365"/>
      <c r="T88" s="365"/>
      <c r="U88" s="365"/>
      <c r="V88" s="365"/>
      <c r="W88" s="365" t="str">
        <f>IF(Disciplines!B9&gt;0,Disciplines!B9,"")</f>
        <v/>
      </c>
      <c r="X88" s="365"/>
      <c r="Y88" s="365"/>
      <c r="Z88" s="365"/>
      <c r="AA88" s="365"/>
      <c r="AB88" s="365"/>
      <c r="AC88" s="365" t="str">
        <f>IF(Disciplines!C9&gt;0,Disciplines!C9,"")</f>
        <v/>
      </c>
      <c r="AD88" s="365"/>
      <c r="AE88" s="365"/>
      <c r="AF88" s="365"/>
      <c r="AG88" s="365"/>
      <c r="AH88" s="365"/>
      <c r="AI88" s="365" t="str">
        <f>IF(Disciplines!D9&gt;0,Disciplines!D9,"")</f>
        <v/>
      </c>
      <c r="AJ88" s="365"/>
      <c r="AK88" s="365"/>
      <c r="AL88" s="365"/>
      <c r="AM88" s="365"/>
      <c r="AN88" s="365"/>
      <c r="AO88" s="365" t="str">
        <f>IF(Disciplines!E9&gt;0,Disciplines!E9,"")</f>
        <v/>
      </c>
      <c r="AP88" s="365"/>
      <c r="AQ88" s="365"/>
      <c r="AR88" s="365"/>
      <c r="AS88" s="365"/>
      <c r="AT88" s="366"/>
      <c r="AU88" s="260"/>
      <c r="AV88" s="260"/>
      <c r="AW88" s="47"/>
    </row>
    <row r="89" spans="2:49" x14ac:dyDescent="0.25">
      <c r="B89" s="124">
        <f t="shared" si="9"/>
        <v>4</v>
      </c>
      <c r="C89" s="408"/>
      <c r="D89" s="352"/>
      <c r="E89" s="352"/>
      <c r="F89" s="352"/>
      <c r="G89" s="352"/>
      <c r="H89" s="352"/>
      <c r="I89" s="352"/>
      <c r="J89" s="381" t="str">
        <f t="shared" si="8"/>
        <v/>
      </c>
      <c r="K89" s="382"/>
      <c r="L89" s="254"/>
      <c r="M89" s="259"/>
      <c r="N89" s="259"/>
      <c r="O89" s="281" t="str">
        <f t="shared" si="11"/>
        <v/>
      </c>
      <c r="P89" s="71" t="str">
        <f t="shared" si="10"/>
        <v/>
      </c>
      <c r="Q89" s="365" t="str">
        <f>IF(Disciplines!A10&gt;0,Disciplines!A10,"")</f>
        <v/>
      </c>
      <c r="R89" s="365"/>
      <c r="S89" s="365"/>
      <c r="T89" s="365"/>
      <c r="U89" s="365"/>
      <c r="V89" s="365"/>
      <c r="W89" s="365" t="str">
        <f>IF(Disciplines!B10&gt;0,Disciplines!B10,"")</f>
        <v/>
      </c>
      <c r="X89" s="365"/>
      <c r="Y89" s="365"/>
      <c r="Z89" s="365"/>
      <c r="AA89" s="365"/>
      <c r="AB89" s="365"/>
      <c r="AC89" s="365" t="str">
        <f>IF(Disciplines!C10&gt;0,Disciplines!C10,"")</f>
        <v/>
      </c>
      <c r="AD89" s="365"/>
      <c r="AE89" s="365"/>
      <c r="AF89" s="365"/>
      <c r="AG89" s="365"/>
      <c r="AH89" s="365"/>
      <c r="AI89" s="365" t="str">
        <f>IF(Disciplines!D10&gt;0,Disciplines!D10,"")</f>
        <v/>
      </c>
      <c r="AJ89" s="365"/>
      <c r="AK89" s="365"/>
      <c r="AL89" s="365"/>
      <c r="AM89" s="365"/>
      <c r="AN89" s="365"/>
      <c r="AO89" s="365" t="str">
        <f>IF(Disciplines!E10&gt;0,Disciplines!E10,"")</f>
        <v/>
      </c>
      <c r="AP89" s="365"/>
      <c r="AQ89" s="365"/>
      <c r="AR89" s="365"/>
      <c r="AS89" s="365"/>
      <c r="AT89" s="366"/>
      <c r="AU89" s="260"/>
      <c r="AV89" s="260"/>
      <c r="AW89" s="47"/>
    </row>
    <row r="90" spans="2:49" x14ac:dyDescent="0.25">
      <c r="B90" s="124">
        <f t="shared" si="9"/>
        <v>4</v>
      </c>
      <c r="C90" s="408"/>
      <c r="D90" s="352"/>
      <c r="E90" s="352"/>
      <c r="F90" s="352"/>
      <c r="G90" s="352"/>
      <c r="H90" s="352"/>
      <c r="I90" s="352"/>
      <c r="J90" s="381" t="str">
        <f>IF(C90="","",IF(L90+M90+N90&gt;0,L90+M90+N90,0))</f>
        <v/>
      </c>
      <c r="K90" s="382"/>
      <c r="L90" s="254"/>
      <c r="M90" s="259"/>
      <c r="N90" s="259"/>
      <c r="O90" s="281" t="str">
        <f t="shared" si="11"/>
        <v/>
      </c>
      <c r="P90" s="71" t="str">
        <f t="shared" si="10"/>
        <v/>
      </c>
      <c r="Q90" s="365" t="str">
        <f>IF(Disciplines!A11&gt;0,Disciplines!A11,"")</f>
        <v/>
      </c>
      <c r="R90" s="365"/>
      <c r="S90" s="365"/>
      <c r="T90" s="365"/>
      <c r="U90" s="365"/>
      <c r="V90" s="365"/>
      <c r="W90" s="365" t="str">
        <f>IF(Disciplines!B11&gt;0,Disciplines!B11,"")</f>
        <v/>
      </c>
      <c r="X90" s="365"/>
      <c r="Y90" s="365"/>
      <c r="Z90" s="365"/>
      <c r="AA90" s="365"/>
      <c r="AB90" s="365"/>
      <c r="AC90" s="365" t="str">
        <f>IF(Disciplines!C11&gt;0,Disciplines!C11,"")</f>
        <v/>
      </c>
      <c r="AD90" s="365"/>
      <c r="AE90" s="365"/>
      <c r="AF90" s="365"/>
      <c r="AG90" s="365"/>
      <c r="AH90" s="365"/>
      <c r="AI90" s="365" t="str">
        <f>IF(Disciplines!D11&gt;0,Disciplines!D11,"")</f>
        <v/>
      </c>
      <c r="AJ90" s="365"/>
      <c r="AK90" s="365"/>
      <c r="AL90" s="365"/>
      <c r="AM90" s="365"/>
      <c r="AN90" s="365"/>
      <c r="AO90" s="365" t="str">
        <f>IF(Disciplines!E11&gt;0,Disciplines!E11,"")</f>
        <v/>
      </c>
      <c r="AP90" s="365"/>
      <c r="AQ90" s="365"/>
      <c r="AR90" s="365"/>
      <c r="AS90" s="365"/>
      <c r="AT90" s="366"/>
      <c r="AU90" s="260"/>
      <c r="AV90" s="260"/>
      <c r="AW90" s="47"/>
    </row>
    <row r="91" spans="2:49" x14ac:dyDescent="0.25">
      <c r="B91" s="124">
        <f t="shared" si="9"/>
        <v>4</v>
      </c>
      <c r="C91" s="408"/>
      <c r="D91" s="352"/>
      <c r="E91" s="352"/>
      <c r="F91" s="352"/>
      <c r="G91" s="352"/>
      <c r="H91" s="352"/>
      <c r="I91" s="352"/>
      <c r="J91" s="381" t="str">
        <f>IF(C91="","",IF(L91+M91+N91&gt;0,L91+M91+N91,0))</f>
        <v/>
      </c>
      <c r="K91" s="382"/>
      <c r="L91" s="254"/>
      <c r="M91" s="259"/>
      <c r="N91" s="259"/>
      <c r="O91" s="281" t="str">
        <f t="shared" si="11"/>
        <v/>
      </c>
      <c r="P91" s="71" t="str">
        <f t="shared" si="10"/>
        <v/>
      </c>
      <c r="Q91" s="365" t="str">
        <f>IF(Disciplines!A12&gt;0,Disciplines!A12,"")</f>
        <v/>
      </c>
      <c r="R91" s="365"/>
      <c r="S91" s="365"/>
      <c r="T91" s="365"/>
      <c r="U91" s="365"/>
      <c r="V91" s="365"/>
      <c r="W91" s="365" t="str">
        <f>IF(Disciplines!B12&gt;0,Disciplines!B12,"")</f>
        <v/>
      </c>
      <c r="X91" s="365"/>
      <c r="Y91" s="365"/>
      <c r="Z91" s="365"/>
      <c r="AA91" s="365"/>
      <c r="AB91" s="365"/>
      <c r="AC91" s="365" t="str">
        <f>IF(Disciplines!C12&gt;0,Disciplines!C12,"")</f>
        <v/>
      </c>
      <c r="AD91" s="365"/>
      <c r="AE91" s="365"/>
      <c r="AF91" s="365"/>
      <c r="AG91" s="365"/>
      <c r="AH91" s="365"/>
      <c r="AI91" s="365" t="str">
        <f>IF(Disciplines!D12&gt;0,Disciplines!D12,"")</f>
        <v/>
      </c>
      <c r="AJ91" s="365"/>
      <c r="AK91" s="365"/>
      <c r="AL91" s="365"/>
      <c r="AM91" s="365"/>
      <c r="AN91" s="365"/>
      <c r="AO91" s="365" t="str">
        <f>IF(Disciplines!E12&gt;0,Disciplines!E12,"")</f>
        <v/>
      </c>
      <c r="AP91" s="365"/>
      <c r="AQ91" s="365"/>
      <c r="AR91" s="365"/>
      <c r="AS91" s="365"/>
      <c r="AT91" s="366"/>
      <c r="AU91" s="260"/>
      <c r="AV91" s="260"/>
      <c r="AW91" s="47"/>
    </row>
    <row r="92" spans="2:49" ht="13.5" customHeight="1" thickBot="1" x14ac:dyDescent="0.3">
      <c r="B92" s="124">
        <f t="shared" si="9"/>
        <v>4</v>
      </c>
      <c r="C92" s="401"/>
      <c r="D92" s="402"/>
      <c r="E92" s="402"/>
      <c r="F92" s="402"/>
      <c r="G92" s="402"/>
      <c r="H92" s="402"/>
      <c r="I92" s="402"/>
      <c r="J92" s="386" t="str">
        <f>IF(C92="","",IF(L92+M92+N92&gt;0,L92+M92+N92,0))</f>
        <v/>
      </c>
      <c r="K92" s="387"/>
      <c r="L92" s="255"/>
      <c r="M92" s="261"/>
      <c r="N92" s="261"/>
      <c r="O92" s="255" t="str">
        <f t="shared" si="11"/>
        <v/>
      </c>
      <c r="P92" s="243" t="str">
        <f t="shared" si="10"/>
        <v/>
      </c>
      <c r="Q92" s="388" t="str">
        <f>IF(Disciplines!A13&gt;0,Disciplines!A13,"")</f>
        <v/>
      </c>
      <c r="R92" s="388"/>
      <c r="S92" s="388"/>
      <c r="T92" s="388"/>
      <c r="U92" s="388"/>
      <c r="V92" s="388"/>
      <c r="W92" s="388" t="str">
        <f>IF(Disciplines!B13&gt;0,Disciplines!B13,"")</f>
        <v/>
      </c>
      <c r="X92" s="388"/>
      <c r="Y92" s="388"/>
      <c r="Z92" s="388"/>
      <c r="AA92" s="388"/>
      <c r="AB92" s="388"/>
      <c r="AC92" s="388" t="str">
        <f>IF(Disciplines!C13&gt;0,Disciplines!C13,"")</f>
        <v/>
      </c>
      <c r="AD92" s="388"/>
      <c r="AE92" s="388"/>
      <c r="AF92" s="388"/>
      <c r="AG92" s="388"/>
      <c r="AH92" s="388"/>
      <c r="AI92" s="388" t="str">
        <f>IF(Disciplines!D13&gt;0,Disciplines!D13,"")</f>
        <v/>
      </c>
      <c r="AJ92" s="388"/>
      <c r="AK92" s="388"/>
      <c r="AL92" s="388"/>
      <c r="AM92" s="388"/>
      <c r="AN92" s="388"/>
      <c r="AO92" s="388" t="str">
        <f>IF(Disciplines!E13&gt;0,Disciplines!E13,"")</f>
        <v/>
      </c>
      <c r="AP92" s="388"/>
      <c r="AQ92" s="388"/>
      <c r="AR92" s="388"/>
      <c r="AS92" s="388"/>
      <c r="AT92" s="454"/>
      <c r="AU92" s="260"/>
      <c r="AV92" s="260"/>
      <c r="AW92" s="47"/>
    </row>
    <row r="93" spans="2:49" ht="13.5" customHeight="1" thickBot="1" x14ac:dyDescent="0.3">
      <c r="B93" s="321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6"/>
    </row>
    <row r="94" spans="2:49" ht="13.5" customHeight="1" thickBot="1" x14ac:dyDescent="0.3"/>
    <row r="95" spans="2:49" ht="13.5" customHeight="1" x14ac:dyDescent="0.25">
      <c r="B95" s="191"/>
      <c r="C95" s="403" t="s">
        <v>483</v>
      </c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192"/>
      <c r="W95" s="54"/>
      <c r="X95" s="54"/>
      <c r="Y95" s="54"/>
      <c r="Z95" s="54"/>
      <c r="AA95" s="54"/>
      <c r="AB95" s="414" t="s">
        <v>692</v>
      </c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54"/>
      <c r="AU95" s="54"/>
      <c r="AV95" s="54"/>
      <c r="AW95" s="15"/>
    </row>
    <row r="96" spans="2:49" ht="13.5" customHeight="1" thickBot="1" x14ac:dyDescent="0.3">
      <c r="B96" s="85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225"/>
      <c r="X96" s="225"/>
      <c r="Y96" s="225"/>
      <c r="Z96" s="225"/>
      <c r="AA96" s="225"/>
      <c r="AB96" s="353" t="s">
        <v>741</v>
      </c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53"/>
      <c r="AN96" s="353"/>
      <c r="AO96" s="353"/>
      <c r="AP96" s="353"/>
      <c r="AQ96" s="353"/>
      <c r="AR96" s="353"/>
      <c r="AS96" s="353"/>
      <c r="AT96" s="225"/>
      <c r="AU96" s="225"/>
      <c r="AV96" s="225"/>
      <c r="AW96" s="47"/>
    </row>
    <row r="97" spans="2:53" ht="13.5" customHeight="1" thickBot="1" x14ac:dyDescent="0.3">
      <c r="B97" s="85"/>
      <c r="C97" s="369" t="s">
        <v>428</v>
      </c>
      <c r="D97" s="370"/>
      <c r="E97" s="370"/>
      <c r="F97" s="370"/>
      <c r="G97" s="370"/>
      <c r="H97" s="371"/>
      <c r="I97" s="369" t="s">
        <v>282</v>
      </c>
      <c r="J97" s="370"/>
      <c r="K97" s="370"/>
      <c r="L97" s="371"/>
      <c r="M97" s="369" t="s">
        <v>281</v>
      </c>
      <c r="N97" s="370"/>
      <c r="O97" s="370"/>
      <c r="P97" s="371"/>
      <c r="Q97" s="369" t="s">
        <v>429</v>
      </c>
      <c r="R97" s="370"/>
      <c r="S97" s="370"/>
      <c r="T97" s="371"/>
      <c r="U97" s="86" t="s">
        <v>241</v>
      </c>
      <c r="V97" s="43"/>
      <c r="W97" s="225"/>
      <c r="X97" s="225"/>
      <c r="Y97" s="225"/>
      <c r="Z97" s="225"/>
      <c r="AA97" s="225"/>
      <c r="AB97" s="458" t="s">
        <v>256</v>
      </c>
      <c r="AC97" s="458"/>
      <c r="AD97" s="458"/>
      <c r="AE97" s="458"/>
      <c r="AF97" s="458"/>
      <c r="AG97" s="458"/>
      <c r="AH97" s="458"/>
      <c r="AI97" s="458"/>
      <c r="AJ97" s="458" t="s">
        <v>428</v>
      </c>
      <c r="AK97" s="458"/>
      <c r="AL97" s="458"/>
      <c r="AM97" s="458"/>
      <c r="AN97" s="458"/>
      <c r="AO97" s="458"/>
      <c r="AP97" s="458"/>
      <c r="AQ97" s="458"/>
      <c r="AR97" s="458"/>
      <c r="AS97" s="111" t="s">
        <v>252</v>
      </c>
      <c r="AT97" s="225"/>
      <c r="AU97" s="225"/>
      <c r="AV97" s="225"/>
      <c r="AW97" s="47"/>
      <c r="AY97" s="13"/>
      <c r="AZ97" s="13"/>
    </row>
    <row r="98" spans="2:53" ht="13.5" customHeight="1" x14ac:dyDescent="0.25">
      <c r="B98" s="85"/>
      <c r="C98" s="405"/>
      <c r="D98" s="406"/>
      <c r="E98" s="406"/>
      <c r="F98" s="406"/>
      <c r="G98" s="406"/>
      <c r="H98" s="407"/>
      <c r="I98" s="400" t="str">
        <f>IF(C98&gt;0,VLOOKUP($C98,Techniques!$A$2:$K$39,2,0)&amp;" - ["&amp;VLOOKUP($C98,Techniques!$A$2:$K$39,3,0)&amp;"]","")</f>
        <v/>
      </c>
      <c r="J98" s="373"/>
      <c r="K98" s="373"/>
      <c r="L98" s="374"/>
      <c r="M98" s="372" t="str">
        <f>IF(C98&gt;0,VLOOKUP($C98,Techniques!$A$2:$K$39,5,0)&amp;" - ["&amp;VLOOKUP($C98,Techniques!$A$2:$K$39,6,0)&amp;"]","")</f>
        <v/>
      </c>
      <c r="N98" s="373"/>
      <c r="O98" s="373"/>
      <c r="P98" s="374"/>
      <c r="Q98" s="372" t="str">
        <f>IF(C98&gt;0,IF(VLOOKUP($C98,Techniques!$A$2:$K$39,8,0)="","",VLOOKUP($C98,Techniques!$A$2:$K$39,8,0)&amp;" - ["&amp;VLOOKUP($C98,Techniques!$A$2:$K$39,9,0)&amp;"]"),"")</f>
        <v/>
      </c>
      <c r="R98" s="373"/>
      <c r="S98" s="373"/>
      <c r="T98" s="404"/>
      <c r="U98" s="104" t="str">
        <f t="shared" ref="U98:U107" si="12">IF(C98&lt;&gt;"",IF(Generation&gt;8,12,IF(Generation=8,20,"N/A")),"")</f>
        <v/>
      </c>
      <c r="V98" s="43"/>
      <c r="W98" s="225"/>
      <c r="X98" s="225"/>
      <c r="Y98" s="225"/>
      <c r="Z98" s="225"/>
      <c r="AA98" s="225"/>
      <c r="AB98" s="367"/>
      <c r="AC98" s="367"/>
      <c r="AD98" s="367"/>
      <c r="AE98" s="367"/>
      <c r="AF98" s="367"/>
      <c r="AG98" s="367"/>
      <c r="AH98" s="367"/>
      <c r="AI98" s="367"/>
      <c r="AJ98" s="368"/>
      <c r="AK98" s="368"/>
      <c r="AL98" s="368"/>
      <c r="AM98" s="368"/>
      <c r="AN98" s="368"/>
      <c r="AO98" s="368"/>
      <c r="AP98" s="368"/>
      <c r="AQ98" s="368"/>
      <c r="AR98" s="368"/>
      <c r="AS98" s="103" t="str">
        <f t="shared" ref="AS98:AS107" si="13">IF(AB98&lt;&gt;"",IF(COUNTIF(C$81:C$84,AB98)=1,18,IF(Generation=6,30,24)),"")</f>
        <v/>
      </c>
      <c r="AT98" s="225"/>
      <c r="AU98" s="225"/>
      <c r="AV98" s="225"/>
      <c r="AW98" s="47"/>
      <c r="AY98" s="13"/>
      <c r="AZ98" s="13"/>
    </row>
    <row r="99" spans="2:53" ht="13.5" customHeight="1" x14ac:dyDescent="0.25">
      <c r="B99" s="85"/>
      <c r="C99" s="378"/>
      <c r="D99" s="379"/>
      <c r="E99" s="379"/>
      <c r="F99" s="379"/>
      <c r="G99" s="379"/>
      <c r="H99" s="380"/>
      <c r="I99" s="399" t="str">
        <f>IF(C99&gt;0,VLOOKUP($C99,Techniques!$A$2:$K$39,2,0)&amp;" - ["&amp;VLOOKUP($C99,Techniques!$A$2:$K$39,3,0)&amp;"]","")</f>
        <v/>
      </c>
      <c r="J99" s="376"/>
      <c r="K99" s="376"/>
      <c r="L99" s="389"/>
      <c r="M99" s="375" t="str">
        <f>IF(C99&gt;0,VLOOKUP($C99,Techniques!$A$2:$K$39,5,0)&amp;" - ["&amp;VLOOKUP($C99,Techniques!$A$2:$K$39,6,0)&amp;"]","")</f>
        <v/>
      </c>
      <c r="N99" s="376"/>
      <c r="O99" s="376"/>
      <c r="P99" s="389"/>
      <c r="Q99" s="375" t="str">
        <f>IF(C99&gt;0,IF(VLOOKUP($C99,Techniques!$A$2:$K$39,8,0)="","",VLOOKUP($C99,Techniques!$A$2:$K$39,8,0)&amp;" - ["&amp;VLOOKUP($C99,Techniques!$A$2:$K$39,9,0)&amp;"]"),"")</f>
        <v/>
      </c>
      <c r="R99" s="376"/>
      <c r="S99" s="376"/>
      <c r="T99" s="377"/>
      <c r="U99" s="105" t="str">
        <f t="shared" si="12"/>
        <v/>
      </c>
      <c r="V99" s="43"/>
      <c r="W99" s="225"/>
      <c r="X99" s="225"/>
      <c r="Y99" s="225"/>
      <c r="Z99" s="225"/>
      <c r="AA99" s="225"/>
      <c r="AB99" s="367"/>
      <c r="AC99" s="367"/>
      <c r="AD99" s="367"/>
      <c r="AE99" s="367"/>
      <c r="AF99" s="367"/>
      <c r="AG99" s="367"/>
      <c r="AH99" s="367"/>
      <c r="AI99" s="367"/>
      <c r="AJ99" s="451"/>
      <c r="AK99" s="452"/>
      <c r="AL99" s="452"/>
      <c r="AM99" s="452"/>
      <c r="AN99" s="452"/>
      <c r="AO99" s="452"/>
      <c r="AP99" s="452"/>
      <c r="AQ99" s="452"/>
      <c r="AR99" s="453"/>
      <c r="AS99" s="103" t="str">
        <f t="shared" si="13"/>
        <v/>
      </c>
      <c r="AT99" s="225"/>
      <c r="AU99" s="225"/>
      <c r="AV99" s="225"/>
      <c r="AW99" s="47"/>
    </row>
    <row r="100" spans="2:53" ht="13.5" customHeight="1" x14ac:dyDescent="0.25">
      <c r="B100" s="85"/>
      <c r="C100" s="378"/>
      <c r="D100" s="379"/>
      <c r="E100" s="379"/>
      <c r="F100" s="379"/>
      <c r="G100" s="379"/>
      <c r="H100" s="380"/>
      <c r="I100" s="399" t="str">
        <f>IF(C100&gt;0,VLOOKUP($C100,Techniques!$A$2:$K$39,2,0)&amp;" - ["&amp;VLOOKUP($C100,Techniques!$A$2:$K$39,3,0)&amp;"]","")</f>
        <v/>
      </c>
      <c r="J100" s="376"/>
      <c r="K100" s="376"/>
      <c r="L100" s="389"/>
      <c r="M100" s="375" t="str">
        <f>IF(C100&gt;0,VLOOKUP($C100,Techniques!$A$2:$K$39,5,0)&amp;" - ["&amp;VLOOKUP($C100,Techniques!$A$2:$K$39,6,0)&amp;"]","")</f>
        <v/>
      </c>
      <c r="N100" s="376"/>
      <c r="O100" s="376"/>
      <c r="P100" s="389"/>
      <c r="Q100" s="375" t="str">
        <f>IF(C100&gt;0,IF(VLOOKUP($C100,Techniques!$A$2:$K$39,8,0)="","",VLOOKUP($C100,Techniques!$A$2:$K$39,8,0)&amp;" - ["&amp;VLOOKUP($C100,Techniques!$A$2:$K$39,9,0)&amp;"]"),"")</f>
        <v/>
      </c>
      <c r="R100" s="376"/>
      <c r="S100" s="376"/>
      <c r="T100" s="377"/>
      <c r="U100" s="105" t="str">
        <f t="shared" si="12"/>
        <v/>
      </c>
      <c r="V100" s="43"/>
      <c r="W100" s="225"/>
      <c r="X100" s="225"/>
      <c r="Y100" s="225"/>
      <c r="Z100" s="225"/>
      <c r="AA100" s="225"/>
      <c r="AB100" s="367"/>
      <c r="AC100" s="367"/>
      <c r="AD100" s="367"/>
      <c r="AE100" s="367"/>
      <c r="AF100" s="367"/>
      <c r="AG100" s="367"/>
      <c r="AH100" s="367"/>
      <c r="AI100" s="367"/>
      <c r="AJ100" s="451"/>
      <c r="AK100" s="452"/>
      <c r="AL100" s="452"/>
      <c r="AM100" s="452"/>
      <c r="AN100" s="452"/>
      <c r="AO100" s="452"/>
      <c r="AP100" s="452"/>
      <c r="AQ100" s="452"/>
      <c r="AR100" s="453"/>
      <c r="AS100" s="103" t="str">
        <f t="shared" si="13"/>
        <v/>
      </c>
      <c r="AT100" s="225"/>
      <c r="AU100" s="225"/>
      <c r="AV100" s="225"/>
      <c r="AW100" s="47"/>
    </row>
    <row r="101" spans="2:53" x14ac:dyDescent="0.25">
      <c r="B101" s="85"/>
      <c r="C101" s="378"/>
      <c r="D101" s="379"/>
      <c r="E101" s="379"/>
      <c r="F101" s="379"/>
      <c r="G101" s="379"/>
      <c r="H101" s="380"/>
      <c r="I101" s="399" t="str">
        <f>IF(C101&gt;0,VLOOKUP($C101,Techniques!$A$2:$K$39,2,0)&amp;" - ["&amp;VLOOKUP($C101,Techniques!$A$2:$K$39,3,0)&amp;"]","")</f>
        <v/>
      </c>
      <c r="J101" s="376"/>
      <c r="K101" s="376"/>
      <c r="L101" s="389"/>
      <c r="M101" s="375" t="str">
        <f>IF(C101&gt;0,VLOOKUP($C101,Techniques!$A$2:$K$39,5,0)&amp;" - ["&amp;VLOOKUP($C101,Techniques!$A$2:$K$39,6,0)&amp;"]","")</f>
        <v/>
      </c>
      <c r="N101" s="376"/>
      <c r="O101" s="376"/>
      <c r="P101" s="389"/>
      <c r="Q101" s="375" t="str">
        <f>IF(C101&gt;0,IF(VLOOKUP($C101,Techniques!$A$2:$K$39,8,0)="","",VLOOKUP($C101,Techniques!$A$2:$K$39,8,0)&amp;" - ["&amp;VLOOKUP($C101,Techniques!$A$2:$K$39,9,0)&amp;"]"),"")</f>
        <v/>
      </c>
      <c r="R101" s="376"/>
      <c r="S101" s="376"/>
      <c r="T101" s="377"/>
      <c r="U101" s="105" t="str">
        <f t="shared" si="12"/>
        <v/>
      </c>
      <c r="V101" s="43"/>
      <c r="W101" s="225"/>
      <c r="X101" s="225"/>
      <c r="Y101" s="225"/>
      <c r="Z101" s="225"/>
      <c r="AA101" s="225"/>
      <c r="AB101" s="367"/>
      <c r="AC101" s="367"/>
      <c r="AD101" s="367"/>
      <c r="AE101" s="367"/>
      <c r="AF101" s="367"/>
      <c r="AG101" s="367"/>
      <c r="AH101" s="367"/>
      <c r="AI101" s="367"/>
      <c r="AJ101" s="451"/>
      <c r="AK101" s="452"/>
      <c r="AL101" s="452"/>
      <c r="AM101" s="452"/>
      <c r="AN101" s="452"/>
      <c r="AO101" s="452"/>
      <c r="AP101" s="452"/>
      <c r="AQ101" s="452"/>
      <c r="AR101" s="453"/>
      <c r="AS101" s="103" t="str">
        <f t="shared" si="13"/>
        <v/>
      </c>
      <c r="AT101" s="225"/>
      <c r="AU101" s="225"/>
      <c r="AV101" s="225"/>
      <c r="AW101" s="47"/>
    </row>
    <row r="102" spans="2:53" x14ac:dyDescent="0.25">
      <c r="B102" s="85"/>
      <c r="C102" s="378"/>
      <c r="D102" s="379"/>
      <c r="E102" s="379"/>
      <c r="F102" s="379"/>
      <c r="G102" s="379"/>
      <c r="H102" s="380"/>
      <c r="I102" s="399" t="str">
        <f>IF(C102&gt;0,VLOOKUP($C102,Techniques!$A$2:$K$39,2,0)&amp;" - ["&amp;VLOOKUP($C102,Techniques!$A$2:$K$39,3,0)&amp;"]","")</f>
        <v/>
      </c>
      <c r="J102" s="376"/>
      <c r="K102" s="376"/>
      <c r="L102" s="389"/>
      <c r="M102" s="375" t="str">
        <f>IF(C102&gt;0,VLOOKUP($C102,Techniques!$A$2:$K$39,5,0)&amp;" - ["&amp;VLOOKUP($C102,Techniques!$A$2:$K$39,6,0)&amp;"]","")</f>
        <v/>
      </c>
      <c r="N102" s="376"/>
      <c r="O102" s="376"/>
      <c r="P102" s="389"/>
      <c r="Q102" s="375" t="str">
        <f>IF(C102&gt;0,IF(VLOOKUP($C102,Techniques!$A$2:$K$39,8,0)="","",VLOOKUP($C102,Techniques!$A$2:$K$39,8,0)&amp;" - ["&amp;VLOOKUP($C102,Techniques!$A$2:$K$39,9,0)&amp;"]"),"")</f>
        <v/>
      </c>
      <c r="R102" s="376"/>
      <c r="S102" s="376"/>
      <c r="T102" s="377"/>
      <c r="U102" s="105" t="str">
        <f t="shared" si="12"/>
        <v/>
      </c>
      <c r="V102" s="43"/>
      <c r="W102" s="225"/>
      <c r="X102" s="225"/>
      <c r="Y102" s="225"/>
      <c r="Z102" s="225"/>
      <c r="AA102" s="225"/>
      <c r="AB102" s="367"/>
      <c r="AC102" s="367"/>
      <c r="AD102" s="367"/>
      <c r="AE102" s="367"/>
      <c r="AF102" s="367"/>
      <c r="AG102" s="367"/>
      <c r="AH102" s="367"/>
      <c r="AI102" s="367"/>
      <c r="AJ102" s="451"/>
      <c r="AK102" s="452"/>
      <c r="AL102" s="452"/>
      <c r="AM102" s="452"/>
      <c r="AN102" s="452"/>
      <c r="AO102" s="452"/>
      <c r="AP102" s="452"/>
      <c r="AQ102" s="452"/>
      <c r="AR102" s="453"/>
      <c r="AS102" s="103" t="str">
        <f t="shared" si="13"/>
        <v/>
      </c>
      <c r="AT102" s="225"/>
      <c r="AU102" s="225"/>
      <c r="AV102" s="225"/>
      <c r="AW102" s="47"/>
    </row>
    <row r="103" spans="2:53" ht="15" x14ac:dyDescent="0.25">
      <c r="B103" s="85"/>
      <c r="C103" s="378"/>
      <c r="D103" s="379"/>
      <c r="E103" s="379"/>
      <c r="F103" s="379"/>
      <c r="G103" s="379"/>
      <c r="H103" s="380"/>
      <c r="I103" s="399" t="str">
        <f>IF(C103&gt;0,VLOOKUP($C103,Techniques!$A$2:$K$39,2,0)&amp;" - ["&amp;VLOOKUP($C103,Techniques!$A$2:$K$39,3,0)&amp;"]","")</f>
        <v/>
      </c>
      <c r="J103" s="376"/>
      <c r="K103" s="376"/>
      <c r="L103" s="389"/>
      <c r="M103" s="375" t="str">
        <f>IF(C103&gt;0,VLOOKUP($C103,Techniques!$A$2:$K$39,5,0)&amp;" - ["&amp;VLOOKUP($C103,Techniques!$A$2:$K$39,6,0)&amp;"]","")</f>
        <v/>
      </c>
      <c r="N103" s="376"/>
      <c r="O103" s="376"/>
      <c r="P103" s="389"/>
      <c r="Q103" s="375" t="str">
        <f>IF(C103&gt;0,IF(VLOOKUP($C103,Techniques!$A$2:$K$39,8,0)="","",VLOOKUP($C103,Techniques!$A$2:$K$39,8,0)&amp;" - ["&amp;VLOOKUP($C103,Techniques!$A$2:$K$39,9,0)&amp;"]"),"")</f>
        <v/>
      </c>
      <c r="R103" s="376"/>
      <c r="S103" s="376"/>
      <c r="T103" s="377"/>
      <c r="U103" s="105" t="str">
        <f t="shared" si="12"/>
        <v/>
      </c>
      <c r="V103" s="43"/>
      <c r="W103" s="37"/>
      <c r="X103" s="37"/>
      <c r="Y103" s="37"/>
      <c r="Z103" s="225"/>
      <c r="AA103" s="225"/>
      <c r="AB103" s="367"/>
      <c r="AC103" s="367"/>
      <c r="AD103" s="367"/>
      <c r="AE103" s="367"/>
      <c r="AF103" s="367"/>
      <c r="AG103" s="367"/>
      <c r="AH103" s="367"/>
      <c r="AI103" s="367"/>
      <c r="AJ103" s="451"/>
      <c r="AK103" s="452"/>
      <c r="AL103" s="452"/>
      <c r="AM103" s="452"/>
      <c r="AN103" s="452"/>
      <c r="AO103" s="452"/>
      <c r="AP103" s="452"/>
      <c r="AQ103" s="452"/>
      <c r="AR103" s="453"/>
      <c r="AS103" s="103" t="str">
        <f t="shared" si="13"/>
        <v/>
      </c>
      <c r="AT103" s="225"/>
      <c r="AU103" s="225"/>
      <c r="AV103" s="225"/>
      <c r="AW103" s="47"/>
    </row>
    <row r="104" spans="2:53" ht="15" x14ac:dyDescent="0.25">
      <c r="B104" s="85"/>
      <c r="C104" s="378"/>
      <c r="D104" s="379"/>
      <c r="E104" s="379"/>
      <c r="F104" s="379"/>
      <c r="G104" s="379"/>
      <c r="H104" s="380"/>
      <c r="I104" s="399" t="str">
        <f>IF(C104&gt;0,VLOOKUP($C104,Techniques!$A$2:$K$39,2,0)&amp;" - ["&amp;VLOOKUP($C104,Techniques!$A$2:$K$39,3,0)&amp;"]","")</f>
        <v/>
      </c>
      <c r="J104" s="376"/>
      <c r="K104" s="376"/>
      <c r="L104" s="389"/>
      <c r="M104" s="375" t="str">
        <f>IF(C104&gt;0,VLOOKUP($C104,Techniques!$A$2:$K$39,5,0)&amp;" - ["&amp;VLOOKUP($C104,Techniques!$A$2:$K$39,6,0)&amp;"]","")</f>
        <v/>
      </c>
      <c r="N104" s="376"/>
      <c r="O104" s="376"/>
      <c r="P104" s="389"/>
      <c r="Q104" s="375" t="str">
        <f>IF(C104&gt;0,IF(VLOOKUP($C104,Techniques!$A$2:$K$39,8,0)="","",VLOOKUP($C104,Techniques!$A$2:$K$39,8,0)&amp;" - ["&amp;VLOOKUP($C104,Techniques!$A$2:$K$39,9,0)&amp;"]"),"")</f>
        <v/>
      </c>
      <c r="R104" s="376"/>
      <c r="S104" s="376"/>
      <c r="T104" s="377"/>
      <c r="U104" s="105" t="str">
        <f t="shared" si="12"/>
        <v/>
      </c>
      <c r="V104" s="43"/>
      <c r="W104" s="37"/>
      <c r="X104" s="37"/>
      <c r="Y104" s="37"/>
      <c r="Z104" s="225"/>
      <c r="AA104" s="225"/>
      <c r="AB104" s="367"/>
      <c r="AC104" s="367"/>
      <c r="AD104" s="367"/>
      <c r="AE104" s="367"/>
      <c r="AF104" s="367"/>
      <c r="AG104" s="367"/>
      <c r="AH104" s="367"/>
      <c r="AI104" s="367"/>
      <c r="AJ104" s="451"/>
      <c r="AK104" s="452"/>
      <c r="AL104" s="452"/>
      <c r="AM104" s="452"/>
      <c r="AN104" s="452"/>
      <c r="AO104" s="452"/>
      <c r="AP104" s="452"/>
      <c r="AQ104" s="452"/>
      <c r="AR104" s="453"/>
      <c r="AS104" s="103" t="str">
        <f t="shared" si="13"/>
        <v/>
      </c>
      <c r="AT104" s="225"/>
      <c r="AU104" s="225"/>
      <c r="AV104" s="225"/>
      <c r="AW104" s="47"/>
      <c r="AY104" s="13"/>
      <c r="AZ104" s="13"/>
    </row>
    <row r="105" spans="2:53" ht="15" x14ac:dyDescent="0.25">
      <c r="B105" s="85"/>
      <c r="C105" s="378"/>
      <c r="D105" s="379"/>
      <c r="E105" s="379"/>
      <c r="F105" s="379"/>
      <c r="G105" s="379"/>
      <c r="H105" s="380"/>
      <c r="I105" s="399" t="str">
        <f>IF(C105&gt;0,VLOOKUP($C105,Techniques!$A$2:$K$39,2,0)&amp;" - ["&amp;VLOOKUP($C105,Techniques!$A$2:$K$39,3,0)&amp;"]","")</f>
        <v/>
      </c>
      <c r="J105" s="376"/>
      <c r="K105" s="376"/>
      <c r="L105" s="389"/>
      <c r="M105" s="375" t="str">
        <f>IF(C105&gt;0,VLOOKUP($C105,Techniques!$A$2:$K$39,5,0)&amp;" - ["&amp;VLOOKUP($C105,Techniques!$A$2:$K$39,6,0)&amp;"]","")</f>
        <v/>
      </c>
      <c r="N105" s="376"/>
      <c r="O105" s="376"/>
      <c r="P105" s="389"/>
      <c r="Q105" s="375" t="str">
        <f>IF(C105&gt;0,IF(VLOOKUP($C105,Techniques!$A$2:$K$39,8,0)="","",VLOOKUP($C105,Techniques!$A$2:$K$39,8,0)&amp;" - ["&amp;VLOOKUP($C105,Techniques!$A$2:$K$39,9,0)&amp;"]"),"")</f>
        <v/>
      </c>
      <c r="R105" s="376"/>
      <c r="S105" s="376"/>
      <c r="T105" s="377"/>
      <c r="U105" s="105" t="str">
        <f t="shared" si="12"/>
        <v/>
      </c>
      <c r="V105" s="43"/>
      <c r="W105" s="37"/>
      <c r="X105" s="37"/>
      <c r="Y105" s="37"/>
      <c r="Z105" s="225"/>
      <c r="AA105" s="225"/>
      <c r="AB105" s="367"/>
      <c r="AC105" s="367"/>
      <c r="AD105" s="367"/>
      <c r="AE105" s="367"/>
      <c r="AF105" s="367"/>
      <c r="AG105" s="367"/>
      <c r="AH105" s="367"/>
      <c r="AI105" s="367"/>
      <c r="AJ105" s="451"/>
      <c r="AK105" s="452"/>
      <c r="AL105" s="452"/>
      <c r="AM105" s="452"/>
      <c r="AN105" s="452"/>
      <c r="AO105" s="452"/>
      <c r="AP105" s="452"/>
      <c r="AQ105" s="452"/>
      <c r="AR105" s="453"/>
      <c r="AS105" s="103" t="str">
        <f t="shared" si="13"/>
        <v/>
      </c>
      <c r="AT105" s="225"/>
      <c r="AU105" s="225"/>
      <c r="AV105" s="225"/>
      <c r="AW105" s="47"/>
      <c r="AY105" s="13"/>
      <c r="AZ105" s="13"/>
    </row>
    <row r="106" spans="2:53" ht="15" x14ac:dyDescent="0.25">
      <c r="B106" s="85"/>
      <c r="C106" s="378"/>
      <c r="D106" s="379"/>
      <c r="E106" s="379"/>
      <c r="F106" s="379"/>
      <c r="G106" s="379"/>
      <c r="H106" s="380"/>
      <c r="I106" s="399" t="str">
        <f>IF(C106&gt;0,VLOOKUP($C106,Techniques!$A$2:$K$39,2,0)&amp;" - ["&amp;VLOOKUP($C106,Techniques!$A$2:$K$39,3,0)&amp;"]","")</f>
        <v/>
      </c>
      <c r="J106" s="376"/>
      <c r="K106" s="376"/>
      <c r="L106" s="389"/>
      <c r="M106" s="375" t="str">
        <f>IF(C106&gt;0,VLOOKUP($C106,Techniques!$A$2:$K$39,5,0)&amp;" - ["&amp;VLOOKUP($C106,Techniques!$A$2:$K$39,6,0)&amp;"]","")</f>
        <v/>
      </c>
      <c r="N106" s="376"/>
      <c r="O106" s="376"/>
      <c r="P106" s="389"/>
      <c r="Q106" s="375" t="str">
        <f>IF(C106&gt;0,IF(VLOOKUP($C106,Techniques!$A$2:$K$39,8,0)="","",VLOOKUP($C106,Techniques!$A$2:$K$39,8,0)&amp;" - ["&amp;VLOOKUP($C106,Techniques!$A$2:$K$39,9,0)&amp;"]"),"")</f>
        <v/>
      </c>
      <c r="R106" s="376"/>
      <c r="S106" s="376"/>
      <c r="T106" s="377"/>
      <c r="U106" s="105" t="str">
        <f t="shared" si="12"/>
        <v/>
      </c>
      <c r="V106" s="43"/>
      <c r="W106" s="37"/>
      <c r="X106" s="37"/>
      <c r="Y106" s="37"/>
      <c r="Z106" s="225"/>
      <c r="AA106" s="225"/>
      <c r="AB106" s="367"/>
      <c r="AC106" s="367"/>
      <c r="AD106" s="367"/>
      <c r="AE106" s="367"/>
      <c r="AF106" s="367"/>
      <c r="AG106" s="367"/>
      <c r="AH106" s="367"/>
      <c r="AI106" s="367"/>
      <c r="AJ106" s="451"/>
      <c r="AK106" s="452"/>
      <c r="AL106" s="452"/>
      <c r="AM106" s="452"/>
      <c r="AN106" s="452"/>
      <c r="AO106" s="452"/>
      <c r="AP106" s="452"/>
      <c r="AQ106" s="452"/>
      <c r="AR106" s="453"/>
      <c r="AS106" s="103" t="str">
        <f t="shared" si="13"/>
        <v/>
      </c>
      <c r="AT106" s="225"/>
      <c r="AU106" s="225"/>
      <c r="AV106" s="225"/>
      <c r="AW106" s="47"/>
      <c r="AY106" s="13"/>
      <c r="AZ106" s="13"/>
    </row>
    <row r="107" spans="2:53" ht="15.75" thickBot="1" x14ac:dyDescent="0.3">
      <c r="B107" s="85"/>
      <c r="C107" s="447"/>
      <c r="D107" s="448"/>
      <c r="E107" s="448"/>
      <c r="F107" s="448"/>
      <c r="G107" s="448"/>
      <c r="H107" s="449"/>
      <c r="I107" s="355" t="str">
        <f>IF(C107&gt;0,VLOOKUP($C107,Techniques!$A$2:$K$39,2,0)&amp;" - ["&amp;VLOOKUP($C107,Techniques!$A$2:$K$39,3,0)&amp;"]","")</f>
        <v/>
      </c>
      <c r="J107" s="356"/>
      <c r="K107" s="356"/>
      <c r="L107" s="357"/>
      <c r="M107" s="359" t="str">
        <f>IF(C107&gt;0,VLOOKUP($C107,Techniques!$A$2:$K$39,5,0)&amp;" - ["&amp;VLOOKUP($C107,Techniques!$A$2:$K$39,6,0)&amp;"]","")</f>
        <v/>
      </c>
      <c r="N107" s="356"/>
      <c r="O107" s="356"/>
      <c r="P107" s="357"/>
      <c r="Q107" s="359" t="str">
        <f>IF(C107&gt;0,IF(VLOOKUP($C107,Techniques!$A$2:$K$39,8,0)="","",VLOOKUP($C107,Techniques!$A$2:$K$39,8,0)&amp;" - ["&amp;VLOOKUP($C107,Techniques!$A$2:$K$39,9,0)&amp;"]"),"")</f>
        <v/>
      </c>
      <c r="R107" s="356"/>
      <c r="S107" s="356"/>
      <c r="T107" s="360"/>
      <c r="U107" s="106" t="str">
        <f t="shared" si="12"/>
        <v/>
      </c>
      <c r="V107" s="43"/>
      <c r="W107" s="37"/>
      <c r="X107" s="37"/>
      <c r="Y107" s="37"/>
      <c r="Z107" s="225"/>
      <c r="AA107" s="225"/>
      <c r="AB107" s="367"/>
      <c r="AC107" s="367"/>
      <c r="AD107" s="367"/>
      <c r="AE107" s="367"/>
      <c r="AF107" s="367"/>
      <c r="AG107" s="367"/>
      <c r="AH107" s="367"/>
      <c r="AI107" s="367"/>
      <c r="AJ107" s="451"/>
      <c r="AK107" s="452"/>
      <c r="AL107" s="452"/>
      <c r="AM107" s="452"/>
      <c r="AN107" s="452"/>
      <c r="AO107" s="452"/>
      <c r="AP107" s="452"/>
      <c r="AQ107" s="452"/>
      <c r="AR107" s="453"/>
      <c r="AS107" s="103" t="str">
        <f t="shared" si="13"/>
        <v/>
      </c>
      <c r="AT107" s="225"/>
      <c r="AU107" s="225"/>
      <c r="AV107" s="225"/>
      <c r="AW107" s="47"/>
      <c r="BA107" s="112"/>
    </row>
    <row r="108" spans="2:53" ht="15.75" thickBot="1" x14ac:dyDescent="0.3">
      <c r="B108" s="48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49"/>
      <c r="X108" s="49"/>
      <c r="Y108" s="49"/>
      <c r="Z108" s="49"/>
      <c r="AA108" s="49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49"/>
      <c r="AU108" s="49"/>
      <c r="AV108" s="49"/>
      <c r="AW108" s="46"/>
    </row>
    <row r="109" spans="2:53" ht="13.5" thickBot="1" x14ac:dyDescent="0.3"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</row>
    <row r="110" spans="2:53" x14ac:dyDescent="0.25">
      <c r="B110" s="1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15"/>
    </row>
    <row r="111" spans="2:53" ht="18.75" x14ac:dyDescent="0.25">
      <c r="B111" s="50"/>
      <c r="C111" s="450" t="s">
        <v>1069</v>
      </c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107"/>
      <c r="Q111" s="107"/>
      <c r="R111" s="107"/>
      <c r="S111" s="107"/>
      <c r="T111" s="107"/>
      <c r="U111" s="225"/>
      <c r="V111" s="225"/>
      <c r="W111" s="225"/>
      <c r="X111" s="450" t="s">
        <v>377</v>
      </c>
      <c r="Y111" s="450"/>
      <c r="Z111" s="450"/>
      <c r="AA111" s="450"/>
      <c r="AB111" s="450"/>
      <c r="AC111" s="450"/>
      <c r="AD111" s="450"/>
      <c r="AE111" s="450"/>
      <c r="AF111" s="450"/>
      <c r="AG111" s="450"/>
      <c r="AH111" s="450"/>
      <c r="AI111" s="450"/>
      <c r="AJ111" s="450"/>
      <c r="AK111" s="450"/>
      <c r="AL111" s="450"/>
      <c r="AM111" s="450"/>
      <c r="AN111" s="450"/>
      <c r="AO111" s="450"/>
      <c r="AP111" s="450"/>
      <c r="AQ111" s="450"/>
      <c r="AR111" s="450"/>
      <c r="AS111" s="450"/>
      <c r="AT111" s="450"/>
      <c r="AU111" s="225"/>
      <c r="AV111" s="107"/>
      <c r="AW111" s="186"/>
    </row>
    <row r="112" spans="2:53" ht="15" x14ac:dyDescent="0.25">
      <c r="B112" s="50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457" t="s">
        <v>742</v>
      </c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225"/>
      <c r="AV112" s="185"/>
      <c r="AW112" s="187"/>
    </row>
    <row r="113" spans="2:49" ht="15" x14ac:dyDescent="0.25">
      <c r="B113" s="50"/>
      <c r="C113" s="363" t="s">
        <v>1064</v>
      </c>
      <c r="D113" s="363"/>
      <c r="E113" s="363"/>
      <c r="F113" s="363"/>
      <c r="G113" s="363"/>
      <c r="H113" s="363"/>
      <c r="I113" s="44"/>
      <c r="J113" s="363" t="s">
        <v>1066</v>
      </c>
      <c r="K113" s="363"/>
      <c r="L113" s="363"/>
      <c r="M113" s="363"/>
      <c r="N113" s="363"/>
      <c r="O113" s="363"/>
      <c r="P113" s="225" t="s">
        <v>1071</v>
      </c>
      <c r="Q113" s="225"/>
      <c r="R113" s="225"/>
      <c r="S113" s="225"/>
      <c r="T113" s="225"/>
      <c r="U113" s="225"/>
      <c r="V113" s="225"/>
      <c r="W113" s="225"/>
      <c r="X113" s="363" t="s">
        <v>393</v>
      </c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44"/>
      <c r="AJ113" s="363" t="s">
        <v>394</v>
      </c>
      <c r="AK113" s="363"/>
      <c r="AL113" s="363"/>
      <c r="AM113" s="363"/>
      <c r="AN113" s="363"/>
      <c r="AO113" s="363"/>
      <c r="AP113" s="363"/>
      <c r="AQ113" s="363"/>
      <c r="AR113" s="363"/>
      <c r="AS113" s="363"/>
      <c r="AT113" s="363"/>
      <c r="AU113" s="225"/>
      <c r="AV113" s="225"/>
      <c r="AW113" s="47"/>
    </row>
    <row r="114" spans="2:49" x14ac:dyDescent="0.25">
      <c r="B114" s="50"/>
      <c r="C114" s="358"/>
      <c r="D114" s="358"/>
      <c r="E114" s="358"/>
      <c r="F114" s="358"/>
      <c r="G114" s="358"/>
      <c r="H114" s="358"/>
      <c r="I114" s="225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47"/>
    </row>
    <row r="115" spans="2:49" x14ac:dyDescent="0.25">
      <c r="B115" s="50"/>
      <c r="C115" s="358"/>
      <c r="D115" s="358"/>
      <c r="E115" s="358"/>
      <c r="F115" s="358"/>
      <c r="G115" s="358"/>
      <c r="H115" s="358"/>
      <c r="I115" s="225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225"/>
      <c r="W115" s="225"/>
      <c r="X115" s="364" t="s">
        <v>271</v>
      </c>
      <c r="Y115" s="364"/>
      <c r="Z115" s="364"/>
      <c r="AA115" s="364" t="s">
        <v>395</v>
      </c>
      <c r="AB115" s="364"/>
      <c r="AC115" s="364"/>
      <c r="AD115" s="364"/>
      <c r="AE115" s="364"/>
      <c r="AF115" s="364"/>
      <c r="AG115" s="364"/>
      <c r="AH115" s="220" t="s">
        <v>252</v>
      </c>
      <c r="AI115" s="225"/>
      <c r="AJ115" s="364" t="s">
        <v>271</v>
      </c>
      <c r="AK115" s="364"/>
      <c r="AL115" s="364"/>
      <c r="AM115" s="364" t="s">
        <v>395</v>
      </c>
      <c r="AN115" s="364"/>
      <c r="AO115" s="364"/>
      <c r="AP115" s="364"/>
      <c r="AQ115" s="364"/>
      <c r="AR115" s="364"/>
      <c r="AS115" s="364"/>
      <c r="AT115" s="220" t="s">
        <v>252</v>
      </c>
      <c r="AU115" s="225"/>
      <c r="AV115" s="225"/>
      <c r="AW115" s="47"/>
    </row>
    <row r="116" spans="2:49" x14ac:dyDescent="0.25">
      <c r="B116" s="50"/>
      <c r="C116" s="358"/>
      <c r="D116" s="358"/>
      <c r="E116" s="358"/>
      <c r="F116" s="358"/>
      <c r="G116" s="358"/>
      <c r="H116" s="358"/>
      <c r="I116" s="225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225"/>
      <c r="W116" s="225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71" t="str">
        <f>IF(X116="","",RIGHT(X116,1)*2)</f>
        <v/>
      </c>
      <c r="AI116" s="225"/>
      <c r="AJ116" s="346"/>
      <c r="AK116" s="346"/>
      <c r="AL116" s="346"/>
      <c r="AM116" s="346"/>
      <c r="AN116" s="346"/>
      <c r="AO116" s="346"/>
      <c r="AP116" s="346"/>
      <c r="AQ116" s="346"/>
      <c r="AR116" s="346"/>
      <c r="AS116" s="346"/>
      <c r="AT116" s="71" t="str">
        <f t="shared" ref="AT116:AT136" si="14">IF(AJ116="","",RIGHT(AJ116,1)*2)</f>
        <v/>
      </c>
      <c r="AU116" s="225"/>
      <c r="AV116" s="225"/>
      <c r="AW116" s="47"/>
    </row>
    <row r="117" spans="2:49" x14ac:dyDescent="0.25">
      <c r="B117" s="50"/>
      <c r="C117" s="225"/>
      <c r="D117" s="225"/>
      <c r="E117" s="225"/>
      <c r="F117" s="225"/>
      <c r="G117" s="225"/>
      <c r="H117" s="225"/>
      <c r="I117" s="225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225"/>
      <c r="W117" s="225"/>
      <c r="X117" s="343"/>
      <c r="Y117" s="344"/>
      <c r="Z117" s="345"/>
      <c r="AA117" s="346"/>
      <c r="AB117" s="346"/>
      <c r="AC117" s="346"/>
      <c r="AD117" s="346"/>
      <c r="AE117" s="346"/>
      <c r="AF117" s="346"/>
      <c r="AG117" s="346"/>
      <c r="AH117" s="71" t="str">
        <f t="shared" ref="AH117:AH145" si="15">IF(X117="","",RIGHT(X117,1)*2)</f>
        <v/>
      </c>
      <c r="AI117" s="225"/>
      <c r="AJ117" s="346"/>
      <c r="AK117" s="346"/>
      <c r="AL117" s="346"/>
      <c r="AM117" s="346"/>
      <c r="AN117" s="346"/>
      <c r="AO117" s="346"/>
      <c r="AP117" s="346"/>
      <c r="AQ117" s="346"/>
      <c r="AR117" s="346"/>
      <c r="AS117" s="346"/>
      <c r="AT117" s="71" t="str">
        <f t="shared" si="14"/>
        <v/>
      </c>
      <c r="AU117" s="225"/>
      <c r="AV117" s="225"/>
      <c r="AW117" s="47"/>
    </row>
    <row r="118" spans="2:49" x14ac:dyDescent="0.25">
      <c r="B118" s="50"/>
      <c r="C118" s="225"/>
      <c r="D118" s="225"/>
      <c r="E118" s="225"/>
      <c r="F118" s="225"/>
      <c r="G118" s="225"/>
      <c r="H118" s="225"/>
      <c r="I118" s="225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225"/>
      <c r="W118" s="225"/>
      <c r="X118" s="343"/>
      <c r="Y118" s="344"/>
      <c r="Z118" s="345"/>
      <c r="AA118" s="346"/>
      <c r="AB118" s="346"/>
      <c r="AC118" s="346"/>
      <c r="AD118" s="346"/>
      <c r="AE118" s="346"/>
      <c r="AF118" s="346"/>
      <c r="AG118" s="346"/>
      <c r="AH118" s="71" t="str">
        <f t="shared" si="15"/>
        <v/>
      </c>
      <c r="AI118" s="225"/>
      <c r="AJ118" s="346"/>
      <c r="AK118" s="346"/>
      <c r="AL118" s="346"/>
      <c r="AM118" s="346"/>
      <c r="AN118" s="346"/>
      <c r="AO118" s="346"/>
      <c r="AP118" s="346"/>
      <c r="AQ118" s="346"/>
      <c r="AR118" s="346"/>
      <c r="AS118" s="346"/>
      <c r="AT118" s="71" t="str">
        <f t="shared" si="14"/>
        <v/>
      </c>
      <c r="AU118" s="225"/>
      <c r="AV118" s="225"/>
      <c r="AW118" s="47"/>
    </row>
    <row r="119" spans="2:49" x14ac:dyDescent="0.25">
      <c r="B119" s="50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343"/>
      <c r="Y119" s="344"/>
      <c r="Z119" s="345"/>
      <c r="AA119" s="346"/>
      <c r="AB119" s="346"/>
      <c r="AC119" s="346"/>
      <c r="AD119" s="346"/>
      <c r="AE119" s="346"/>
      <c r="AF119" s="346"/>
      <c r="AG119" s="346"/>
      <c r="AH119" s="71" t="str">
        <f t="shared" si="15"/>
        <v/>
      </c>
      <c r="AI119" s="225"/>
      <c r="AJ119" s="346"/>
      <c r="AK119" s="346"/>
      <c r="AL119" s="346"/>
      <c r="AM119" s="346"/>
      <c r="AN119" s="346"/>
      <c r="AO119" s="346"/>
      <c r="AP119" s="346"/>
      <c r="AQ119" s="346"/>
      <c r="AR119" s="346"/>
      <c r="AS119" s="346"/>
      <c r="AT119" s="71" t="str">
        <f t="shared" si="14"/>
        <v/>
      </c>
      <c r="AU119" s="225"/>
      <c r="AV119" s="225"/>
      <c r="AW119" s="47"/>
    </row>
    <row r="120" spans="2:49" ht="15" x14ac:dyDescent="0.25">
      <c r="B120" s="50"/>
      <c r="C120" s="363" t="s">
        <v>1068</v>
      </c>
      <c r="D120" s="363"/>
      <c r="E120" s="363"/>
      <c r="F120" s="363"/>
      <c r="G120" s="363"/>
      <c r="H120" s="363"/>
      <c r="I120" s="225"/>
      <c r="J120" s="363" t="s">
        <v>372</v>
      </c>
      <c r="K120" s="363"/>
      <c r="L120" s="363"/>
      <c r="M120" s="363"/>
      <c r="N120" s="363"/>
      <c r="O120" s="363"/>
      <c r="P120" s="225" t="s">
        <v>1072</v>
      </c>
      <c r="Q120" s="225"/>
      <c r="R120" s="225"/>
      <c r="S120" s="225"/>
      <c r="T120" s="225"/>
      <c r="U120" s="225"/>
      <c r="V120" s="225"/>
      <c r="W120" s="225"/>
      <c r="X120" s="343"/>
      <c r="Y120" s="344"/>
      <c r="Z120" s="345"/>
      <c r="AA120" s="346"/>
      <c r="AB120" s="346"/>
      <c r="AC120" s="346"/>
      <c r="AD120" s="346"/>
      <c r="AE120" s="346"/>
      <c r="AF120" s="346"/>
      <c r="AG120" s="346"/>
      <c r="AH120" s="71" t="str">
        <f t="shared" si="15"/>
        <v/>
      </c>
      <c r="AI120" s="225"/>
      <c r="AJ120" s="346"/>
      <c r="AK120" s="346"/>
      <c r="AL120" s="346"/>
      <c r="AM120" s="346"/>
      <c r="AN120" s="346"/>
      <c r="AO120" s="346"/>
      <c r="AP120" s="346"/>
      <c r="AQ120" s="346"/>
      <c r="AR120" s="346"/>
      <c r="AS120" s="346"/>
      <c r="AT120" s="71" t="str">
        <f t="shared" si="14"/>
        <v/>
      </c>
      <c r="AU120" s="225"/>
      <c r="AV120" s="225"/>
      <c r="AW120" s="47"/>
    </row>
    <row r="121" spans="2:49" x14ac:dyDescent="0.25">
      <c r="B121" s="50"/>
      <c r="C121" s="358"/>
      <c r="D121" s="358"/>
      <c r="E121" s="358"/>
      <c r="F121" s="358"/>
      <c r="G121" s="358"/>
      <c r="H121" s="358"/>
      <c r="I121" s="225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225"/>
      <c r="W121" s="225"/>
      <c r="X121" s="343"/>
      <c r="Y121" s="344"/>
      <c r="Z121" s="345"/>
      <c r="AA121" s="346"/>
      <c r="AB121" s="346"/>
      <c r="AC121" s="346"/>
      <c r="AD121" s="346"/>
      <c r="AE121" s="346"/>
      <c r="AF121" s="346"/>
      <c r="AG121" s="346"/>
      <c r="AH121" s="71" t="str">
        <f t="shared" si="15"/>
        <v/>
      </c>
      <c r="AI121" s="225"/>
      <c r="AJ121" s="346"/>
      <c r="AK121" s="346"/>
      <c r="AL121" s="346"/>
      <c r="AM121" s="346"/>
      <c r="AN121" s="346"/>
      <c r="AO121" s="346"/>
      <c r="AP121" s="346"/>
      <c r="AQ121" s="346"/>
      <c r="AR121" s="346"/>
      <c r="AS121" s="346"/>
      <c r="AT121" s="71" t="str">
        <f t="shared" si="14"/>
        <v/>
      </c>
      <c r="AU121" s="225"/>
      <c r="AV121" s="225"/>
      <c r="AW121" s="47"/>
    </row>
    <row r="122" spans="2:49" x14ac:dyDescent="0.25">
      <c r="B122" s="50"/>
      <c r="C122" s="358"/>
      <c r="D122" s="358"/>
      <c r="E122" s="358"/>
      <c r="F122" s="358"/>
      <c r="G122" s="358"/>
      <c r="H122" s="358"/>
      <c r="I122" s="225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225"/>
      <c r="W122" s="225"/>
      <c r="X122" s="343"/>
      <c r="Y122" s="344"/>
      <c r="Z122" s="345"/>
      <c r="AA122" s="346"/>
      <c r="AB122" s="346"/>
      <c r="AC122" s="346"/>
      <c r="AD122" s="346"/>
      <c r="AE122" s="346"/>
      <c r="AF122" s="346"/>
      <c r="AG122" s="346"/>
      <c r="AH122" s="71" t="str">
        <f t="shared" si="15"/>
        <v/>
      </c>
      <c r="AI122" s="225"/>
      <c r="AJ122" s="346"/>
      <c r="AK122" s="346"/>
      <c r="AL122" s="346"/>
      <c r="AM122" s="346"/>
      <c r="AN122" s="346"/>
      <c r="AO122" s="346"/>
      <c r="AP122" s="346"/>
      <c r="AQ122" s="346"/>
      <c r="AR122" s="346"/>
      <c r="AS122" s="346"/>
      <c r="AT122" s="71" t="str">
        <f t="shared" si="14"/>
        <v/>
      </c>
      <c r="AU122" s="225"/>
      <c r="AV122" s="225"/>
      <c r="AW122" s="47"/>
    </row>
    <row r="123" spans="2:49" x14ac:dyDescent="0.25">
      <c r="B123" s="50"/>
      <c r="C123" s="358"/>
      <c r="D123" s="358"/>
      <c r="E123" s="358"/>
      <c r="F123" s="358"/>
      <c r="G123" s="358"/>
      <c r="H123" s="358"/>
      <c r="I123" s="225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225"/>
      <c r="W123" s="225"/>
      <c r="X123" s="343"/>
      <c r="Y123" s="344"/>
      <c r="Z123" s="345"/>
      <c r="AA123" s="346"/>
      <c r="AB123" s="346"/>
      <c r="AC123" s="346"/>
      <c r="AD123" s="346"/>
      <c r="AE123" s="346"/>
      <c r="AF123" s="346"/>
      <c r="AG123" s="346"/>
      <c r="AH123" s="71" t="str">
        <f t="shared" si="15"/>
        <v/>
      </c>
      <c r="AI123" s="225"/>
      <c r="AJ123" s="346"/>
      <c r="AK123" s="346"/>
      <c r="AL123" s="346"/>
      <c r="AM123" s="346"/>
      <c r="AN123" s="346"/>
      <c r="AO123" s="346"/>
      <c r="AP123" s="346"/>
      <c r="AQ123" s="346"/>
      <c r="AR123" s="346"/>
      <c r="AS123" s="346"/>
      <c r="AT123" s="71" t="str">
        <f t="shared" si="14"/>
        <v/>
      </c>
      <c r="AU123" s="225"/>
      <c r="AV123" s="225"/>
      <c r="AW123" s="47"/>
    </row>
    <row r="124" spans="2:49" x14ac:dyDescent="0.25">
      <c r="B124" s="50"/>
      <c r="C124" s="225"/>
      <c r="D124" s="225"/>
      <c r="E124" s="225"/>
      <c r="F124" s="225"/>
      <c r="G124" s="225"/>
      <c r="H124" s="225"/>
      <c r="I124" s="225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225"/>
      <c r="W124" s="225"/>
      <c r="X124" s="343"/>
      <c r="Y124" s="344"/>
      <c r="Z124" s="345"/>
      <c r="AA124" s="346"/>
      <c r="AB124" s="346"/>
      <c r="AC124" s="346"/>
      <c r="AD124" s="346"/>
      <c r="AE124" s="346"/>
      <c r="AF124" s="346"/>
      <c r="AG124" s="346"/>
      <c r="AH124" s="71" t="str">
        <f t="shared" si="15"/>
        <v/>
      </c>
      <c r="AI124" s="225"/>
      <c r="AJ124" s="346"/>
      <c r="AK124" s="346"/>
      <c r="AL124" s="346"/>
      <c r="AM124" s="346"/>
      <c r="AN124" s="346"/>
      <c r="AO124" s="346"/>
      <c r="AP124" s="346"/>
      <c r="AQ124" s="346"/>
      <c r="AR124" s="346"/>
      <c r="AS124" s="346"/>
      <c r="AT124" s="71" t="str">
        <f t="shared" si="14"/>
        <v/>
      </c>
      <c r="AU124" s="225"/>
      <c r="AV124" s="225"/>
      <c r="AW124" s="47"/>
    </row>
    <row r="125" spans="2:49" x14ac:dyDescent="0.25">
      <c r="B125" s="50"/>
      <c r="C125" s="225"/>
      <c r="D125" s="225"/>
      <c r="E125" s="225"/>
      <c r="F125" s="225"/>
      <c r="G125" s="225"/>
      <c r="H125" s="225"/>
      <c r="I125" s="225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225"/>
      <c r="W125" s="225"/>
      <c r="X125" s="343"/>
      <c r="Y125" s="344"/>
      <c r="Z125" s="345"/>
      <c r="AA125" s="346"/>
      <c r="AB125" s="346"/>
      <c r="AC125" s="346"/>
      <c r="AD125" s="346"/>
      <c r="AE125" s="346"/>
      <c r="AF125" s="346"/>
      <c r="AG125" s="346"/>
      <c r="AH125" s="71" t="str">
        <f t="shared" si="15"/>
        <v/>
      </c>
      <c r="AI125" s="225"/>
      <c r="AJ125" s="346"/>
      <c r="AK125" s="346"/>
      <c r="AL125" s="346"/>
      <c r="AM125" s="346"/>
      <c r="AN125" s="346"/>
      <c r="AO125" s="346"/>
      <c r="AP125" s="346"/>
      <c r="AQ125" s="346"/>
      <c r="AR125" s="346"/>
      <c r="AS125" s="346"/>
      <c r="AT125" s="71" t="str">
        <f t="shared" si="14"/>
        <v/>
      </c>
      <c r="AU125" s="225"/>
      <c r="AV125" s="225"/>
      <c r="AW125" s="47"/>
    </row>
    <row r="126" spans="2:49" x14ac:dyDescent="0.25">
      <c r="B126" s="50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343"/>
      <c r="Y126" s="344"/>
      <c r="Z126" s="345"/>
      <c r="AA126" s="346"/>
      <c r="AB126" s="346"/>
      <c r="AC126" s="346"/>
      <c r="AD126" s="346"/>
      <c r="AE126" s="346"/>
      <c r="AF126" s="346"/>
      <c r="AG126" s="346"/>
      <c r="AH126" s="71" t="str">
        <f t="shared" si="15"/>
        <v/>
      </c>
      <c r="AI126" s="225"/>
      <c r="AJ126" s="346"/>
      <c r="AK126" s="346"/>
      <c r="AL126" s="346"/>
      <c r="AM126" s="346"/>
      <c r="AN126" s="346"/>
      <c r="AO126" s="346"/>
      <c r="AP126" s="346"/>
      <c r="AQ126" s="346"/>
      <c r="AR126" s="346"/>
      <c r="AS126" s="346"/>
      <c r="AT126" s="71" t="str">
        <f t="shared" si="14"/>
        <v/>
      </c>
      <c r="AU126" s="225"/>
      <c r="AV126" s="225"/>
      <c r="AW126" s="47"/>
    </row>
    <row r="127" spans="2:49" x14ac:dyDescent="0.25">
      <c r="B127" s="50"/>
      <c r="C127" s="455" t="s">
        <v>270</v>
      </c>
      <c r="D127" s="455"/>
      <c r="E127" s="455"/>
      <c r="F127" s="455"/>
      <c r="G127" s="455"/>
      <c r="H127" s="455"/>
      <c r="I127" s="455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225"/>
      <c r="X127" s="343"/>
      <c r="Y127" s="344"/>
      <c r="Z127" s="345"/>
      <c r="AA127" s="346"/>
      <c r="AB127" s="346"/>
      <c r="AC127" s="346"/>
      <c r="AD127" s="346"/>
      <c r="AE127" s="346"/>
      <c r="AF127" s="346"/>
      <c r="AG127" s="346"/>
      <c r="AH127" s="71" t="str">
        <f t="shared" si="15"/>
        <v/>
      </c>
      <c r="AI127" s="225"/>
      <c r="AJ127" s="346"/>
      <c r="AK127" s="346"/>
      <c r="AL127" s="346"/>
      <c r="AM127" s="346"/>
      <c r="AN127" s="346"/>
      <c r="AO127" s="346"/>
      <c r="AP127" s="346"/>
      <c r="AQ127" s="346"/>
      <c r="AR127" s="346"/>
      <c r="AS127" s="346"/>
      <c r="AT127" s="71" t="str">
        <f t="shared" si="14"/>
        <v/>
      </c>
      <c r="AU127" s="225"/>
      <c r="AV127" s="225"/>
      <c r="AW127" s="47"/>
    </row>
    <row r="128" spans="2:49" x14ac:dyDescent="0.25">
      <c r="B128" s="50"/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225"/>
      <c r="X128" s="343"/>
      <c r="Y128" s="344"/>
      <c r="Z128" s="345"/>
      <c r="AA128" s="346"/>
      <c r="AB128" s="346"/>
      <c r="AC128" s="346"/>
      <c r="AD128" s="346"/>
      <c r="AE128" s="346"/>
      <c r="AF128" s="346"/>
      <c r="AG128" s="346"/>
      <c r="AH128" s="71" t="str">
        <f t="shared" si="15"/>
        <v/>
      </c>
      <c r="AI128" s="225"/>
      <c r="AJ128" s="346"/>
      <c r="AK128" s="346"/>
      <c r="AL128" s="346"/>
      <c r="AM128" s="346"/>
      <c r="AN128" s="346"/>
      <c r="AO128" s="346"/>
      <c r="AP128" s="346"/>
      <c r="AQ128" s="346"/>
      <c r="AR128" s="346"/>
      <c r="AS128" s="346"/>
      <c r="AT128" s="71" t="str">
        <f t="shared" si="14"/>
        <v/>
      </c>
      <c r="AU128" s="225"/>
      <c r="AV128" s="225"/>
      <c r="AW128" s="47"/>
    </row>
    <row r="129" spans="2:49" ht="15" x14ac:dyDescent="0.25">
      <c r="B129" s="50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225"/>
      <c r="X129" s="343"/>
      <c r="Y129" s="344"/>
      <c r="Z129" s="345"/>
      <c r="AA129" s="346"/>
      <c r="AB129" s="346"/>
      <c r="AC129" s="346"/>
      <c r="AD129" s="346"/>
      <c r="AE129" s="346"/>
      <c r="AF129" s="346"/>
      <c r="AG129" s="346"/>
      <c r="AH129" s="71" t="str">
        <f t="shared" si="15"/>
        <v/>
      </c>
      <c r="AI129" s="225"/>
      <c r="AJ129" s="346"/>
      <c r="AK129" s="346"/>
      <c r="AL129" s="346"/>
      <c r="AM129" s="346"/>
      <c r="AN129" s="346"/>
      <c r="AO129" s="346"/>
      <c r="AP129" s="346"/>
      <c r="AQ129" s="346"/>
      <c r="AR129" s="346"/>
      <c r="AS129" s="346"/>
      <c r="AT129" s="71" t="str">
        <f t="shared" si="14"/>
        <v/>
      </c>
      <c r="AU129" s="225"/>
      <c r="AV129" s="225"/>
      <c r="AW129" s="47"/>
    </row>
    <row r="130" spans="2:49" x14ac:dyDescent="0.25">
      <c r="B130" s="50"/>
      <c r="C130" s="361" t="s">
        <v>343</v>
      </c>
      <c r="D130" s="361"/>
      <c r="E130" s="361"/>
      <c r="F130" s="361"/>
      <c r="G130" s="361" t="s">
        <v>771</v>
      </c>
      <c r="H130" s="361"/>
      <c r="I130" s="361"/>
      <c r="J130" s="361"/>
      <c r="K130" s="361"/>
      <c r="L130" s="361" t="s">
        <v>747</v>
      </c>
      <c r="M130" s="361"/>
      <c r="N130" s="361"/>
      <c r="O130" s="361"/>
      <c r="P130" s="361" t="s">
        <v>768</v>
      </c>
      <c r="Q130" s="361"/>
      <c r="R130" s="361"/>
      <c r="S130" s="361"/>
      <c r="T130" s="361" t="s">
        <v>769</v>
      </c>
      <c r="U130" s="361"/>
      <c r="V130" s="361"/>
      <c r="W130" s="225"/>
      <c r="X130" s="343"/>
      <c r="Y130" s="344"/>
      <c r="Z130" s="345"/>
      <c r="AA130" s="346"/>
      <c r="AB130" s="346"/>
      <c r="AC130" s="346"/>
      <c r="AD130" s="346"/>
      <c r="AE130" s="346"/>
      <c r="AF130" s="346"/>
      <c r="AG130" s="346"/>
      <c r="AH130" s="71" t="str">
        <f t="shared" si="15"/>
        <v/>
      </c>
      <c r="AI130" s="225"/>
      <c r="AJ130" s="346"/>
      <c r="AK130" s="346"/>
      <c r="AL130" s="346"/>
      <c r="AM130" s="346"/>
      <c r="AN130" s="346"/>
      <c r="AO130" s="346"/>
      <c r="AP130" s="346"/>
      <c r="AQ130" s="346"/>
      <c r="AR130" s="346"/>
      <c r="AS130" s="346"/>
      <c r="AT130" s="71" t="str">
        <f t="shared" si="14"/>
        <v/>
      </c>
      <c r="AU130" s="225"/>
      <c r="AV130" s="225"/>
      <c r="AW130" s="47"/>
    </row>
    <row r="131" spans="2:49" x14ac:dyDescent="0.25">
      <c r="B131" s="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1"/>
      <c r="M131" s="351"/>
      <c r="N131" s="351"/>
      <c r="O131" s="351"/>
      <c r="P131" s="351"/>
      <c r="Q131" s="351"/>
      <c r="R131" s="351"/>
      <c r="S131" s="351"/>
      <c r="T131" s="352"/>
      <c r="U131" s="352"/>
      <c r="V131" s="352"/>
      <c r="W131" s="225"/>
      <c r="X131" s="343"/>
      <c r="Y131" s="344"/>
      <c r="Z131" s="345"/>
      <c r="AA131" s="346"/>
      <c r="AB131" s="346"/>
      <c r="AC131" s="346"/>
      <c r="AD131" s="346"/>
      <c r="AE131" s="346"/>
      <c r="AF131" s="346"/>
      <c r="AG131" s="346"/>
      <c r="AH131" s="71" t="str">
        <f t="shared" si="15"/>
        <v/>
      </c>
      <c r="AI131" s="225"/>
      <c r="AJ131" s="346"/>
      <c r="AK131" s="346"/>
      <c r="AL131" s="346"/>
      <c r="AM131" s="346"/>
      <c r="AN131" s="346"/>
      <c r="AO131" s="346"/>
      <c r="AP131" s="346"/>
      <c r="AQ131" s="346"/>
      <c r="AR131" s="346"/>
      <c r="AS131" s="346"/>
      <c r="AT131" s="71" t="str">
        <f t="shared" si="14"/>
        <v/>
      </c>
      <c r="AU131" s="225"/>
      <c r="AV131" s="225"/>
      <c r="AW131" s="47"/>
    </row>
    <row r="132" spans="2:49" x14ac:dyDescent="0.25">
      <c r="B132" s="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1"/>
      <c r="M132" s="351"/>
      <c r="N132" s="351"/>
      <c r="O132" s="351"/>
      <c r="P132" s="351"/>
      <c r="Q132" s="351"/>
      <c r="R132" s="351"/>
      <c r="S132" s="351"/>
      <c r="T132" s="352"/>
      <c r="U132" s="352"/>
      <c r="V132" s="352"/>
      <c r="W132" s="225"/>
      <c r="X132" s="343"/>
      <c r="Y132" s="344"/>
      <c r="Z132" s="345"/>
      <c r="AA132" s="346"/>
      <c r="AB132" s="346"/>
      <c r="AC132" s="346"/>
      <c r="AD132" s="346"/>
      <c r="AE132" s="346"/>
      <c r="AF132" s="346"/>
      <c r="AG132" s="346"/>
      <c r="AH132" s="71" t="str">
        <f t="shared" si="15"/>
        <v/>
      </c>
      <c r="AI132" s="225"/>
      <c r="AJ132" s="346"/>
      <c r="AK132" s="346"/>
      <c r="AL132" s="346"/>
      <c r="AM132" s="346"/>
      <c r="AN132" s="346"/>
      <c r="AO132" s="346"/>
      <c r="AP132" s="346"/>
      <c r="AQ132" s="346"/>
      <c r="AR132" s="346"/>
      <c r="AS132" s="346"/>
      <c r="AT132" s="71" t="str">
        <f t="shared" si="14"/>
        <v/>
      </c>
      <c r="AU132" s="225"/>
      <c r="AV132" s="225"/>
      <c r="AW132" s="47"/>
    </row>
    <row r="133" spans="2:49" x14ac:dyDescent="0.25">
      <c r="B133" s="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1"/>
      <c r="M133" s="351"/>
      <c r="N133" s="351"/>
      <c r="O133" s="351"/>
      <c r="P133" s="351"/>
      <c r="Q133" s="351"/>
      <c r="R133" s="351"/>
      <c r="S133" s="351"/>
      <c r="T133" s="352"/>
      <c r="U133" s="352"/>
      <c r="V133" s="352"/>
      <c r="W133" s="225"/>
      <c r="X133" s="343"/>
      <c r="Y133" s="344"/>
      <c r="Z133" s="345"/>
      <c r="AA133" s="346"/>
      <c r="AB133" s="346"/>
      <c r="AC133" s="346"/>
      <c r="AD133" s="346"/>
      <c r="AE133" s="346"/>
      <c r="AF133" s="346"/>
      <c r="AG133" s="346"/>
      <c r="AH133" s="71" t="str">
        <f t="shared" si="15"/>
        <v/>
      </c>
      <c r="AI133" s="225"/>
      <c r="AJ133" s="346"/>
      <c r="AK133" s="346"/>
      <c r="AL133" s="346"/>
      <c r="AM133" s="346"/>
      <c r="AN133" s="346"/>
      <c r="AO133" s="346"/>
      <c r="AP133" s="346"/>
      <c r="AQ133" s="346"/>
      <c r="AR133" s="346"/>
      <c r="AS133" s="346"/>
      <c r="AT133" s="71" t="str">
        <f t="shared" si="14"/>
        <v/>
      </c>
      <c r="AU133" s="225"/>
      <c r="AV133" s="225"/>
      <c r="AW133" s="47"/>
    </row>
    <row r="134" spans="2:49" x14ac:dyDescent="0.25">
      <c r="B134" s="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1"/>
      <c r="M134" s="351"/>
      <c r="N134" s="351"/>
      <c r="O134" s="351"/>
      <c r="P134" s="351"/>
      <c r="Q134" s="351"/>
      <c r="R134" s="351"/>
      <c r="S134" s="351"/>
      <c r="T134" s="352"/>
      <c r="U134" s="352"/>
      <c r="V134" s="352"/>
      <c r="W134" s="225"/>
      <c r="X134" s="343"/>
      <c r="Y134" s="344"/>
      <c r="Z134" s="345"/>
      <c r="AA134" s="346"/>
      <c r="AB134" s="346"/>
      <c r="AC134" s="346"/>
      <c r="AD134" s="346"/>
      <c r="AE134" s="346"/>
      <c r="AF134" s="346"/>
      <c r="AG134" s="346"/>
      <c r="AH134" s="71" t="str">
        <f t="shared" si="15"/>
        <v/>
      </c>
      <c r="AI134" s="225"/>
      <c r="AJ134" s="346"/>
      <c r="AK134" s="346"/>
      <c r="AL134" s="346"/>
      <c r="AM134" s="346"/>
      <c r="AN134" s="346"/>
      <c r="AO134" s="346"/>
      <c r="AP134" s="346"/>
      <c r="AQ134" s="346"/>
      <c r="AR134" s="346"/>
      <c r="AS134" s="346"/>
      <c r="AT134" s="71" t="str">
        <f t="shared" si="14"/>
        <v/>
      </c>
      <c r="AU134" s="225"/>
      <c r="AV134" s="225"/>
      <c r="AW134" s="47"/>
    </row>
    <row r="135" spans="2:49" x14ac:dyDescent="0.25">
      <c r="B135" s="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1"/>
      <c r="M135" s="351"/>
      <c r="N135" s="351"/>
      <c r="O135" s="351"/>
      <c r="P135" s="351"/>
      <c r="Q135" s="351"/>
      <c r="R135" s="351"/>
      <c r="S135" s="351"/>
      <c r="T135" s="352"/>
      <c r="U135" s="352"/>
      <c r="V135" s="352"/>
      <c r="W135" s="225"/>
      <c r="X135" s="343"/>
      <c r="Y135" s="344"/>
      <c r="Z135" s="345"/>
      <c r="AA135" s="346"/>
      <c r="AB135" s="346"/>
      <c r="AC135" s="346"/>
      <c r="AD135" s="346"/>
      <c r="AE135" s="346"/>
      <c r="AF135" s="346"/>
      <c r="AG135" s="346"/>
      <c r="AH135" s="71" t="str">
        <f t="shared" si="15"/>
        <v/>
      </c>
      <c r="AI135" s="225"/>
      <c r="AJ135" s="346"/>
      <c r="AK135" s="346"/>
      <c r="AL135" s="346"/>
      <c r="AM135" s="346"/>
      <c r="AN135" s="346"/>
      <c r="AO135" s="346"/>
      <c r="AP135" s="346"/>
      <c r="AQ135" s="346"/>
      <c r="AR135" s="346"/>
      <c r="AS135" s="346"/>
      <c r="AT135" s="71" t="str">
        <f t="shared" si="14"/>
        <v/>
      </c>
      <c r="AU135" s="225"/>
      <c r="AV135" s="225"/>
      <c r="AW135" s="47"/>
    </row>
    <row r="136" spans="2:49" x14ac:dyDescent="0.25">
      <c r="B136" s="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1"/>
      <c r="M136" s="351"/>
      <c r="N136" s="351"/>
      <c r="O136" s="351"/>
      <c r="P136" s="351"/>
      <c r="Q136" s="351"/>
      <c r="R136" s="351"/>
      <c r="S136" s="351"/>
      <c r="T136" s="352"/>
      <c r="U136" s="352"/>
      <c r="V136" s="352"/>
      <c r="W136" s="225"/>
      <c r="X136" s="343"/>
      <c r="Y136" s="344"/>
      <c r="Z136" s="345"/>
      <c r="AA136" s="346"/>
      <c r="AB136" s="346"/>
      <c r="AC136" s="346"/>
      <c r="AD136" s="346"/>
      <c r="AE136" s="346"/>
      <c r="AF136" s="346"/>
      <c r="AG136" s="346"/>
      <c r="AH136" s="71" t="str">
        <f t="shared" si="15"/>
        <v/>
      </c>
      <c r="AI136" s="225"/>
      <c r="AJ136" s="346"/>
      <c r="AK136" s="346"/>
      <c r="AL136" s="346"/>
      <c r="AM136" s="346"/>
      <c r="AN136" s="346"/>
      <c r="AO136" s="346"/>
      <c r="AP136" s="346"/>
      <c r="AQ136" s="346"/>
      <c r="AR136" s="346"/>
      <c r="AS136" s="346"/>
      <c r="AT136" s="71" t="str">
        <f t="shared" si="14"/>
        <v/>
      </c>
      <c r="AU136" s="225"/>
      <c r="AV136" s="225"/>
      <c r="AW136" s="47"/>
    </row>
    <row r="137" spans="2:49" ht="15" x14ac:dyDescent="0.25">
      <c r="B137" s="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1"/>
      <c r="M137" s="351"/>
      <c r="N137" s="351"/>
      <c r="O137" s="351"/>
      <c r="P137" s="351"/>
      <c r="Q137" s="351"/>
      <c r="R137" s="351"/>
      <c r="S137" s="351"/>
      <c r="T137" s="352"/>
      <c r="U137" s="352"/>
      <c r="V137" s="352"/>
      <c r="W137" s="225"/>
      <c r="X137" s="343"/>
      <c r="Y137" s="344"/>
      <c r="Z137" s="345"/>
      <c r="AA137" s="346"/>
      <c r="AB137" s="346"/>
      <c r="AC137" s="346"/>
      <c r="AD137" s="346"/>
      <c r="AE137" s="346"/>
      <c r="AF137" s="346"/>
      <c r="AG137" s="346"/>
      <c r="AH137" s="71" t="str">
        <f t="shared" si="15"/>
        <v/>
      </c>
      <c r="AI137" s="225"/>
      <c r="AS137" s="37"/>
      <c r="AT137" s="37"/>
      <c r="AU137" s="225"/>
      <c r="AV137" s="225"/>
      <c r="AW137" s="47"/>
    </row>
    <row r="138" spans="2:49" ht="15" x14ac:dyDescent="0.25">
      <c r="B138" s="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1"/>
      <c r="M138" s="351"/>
      <c r="N138" s="351"/>
      <c r="O138" s="351"/>
      <c r="P138" s="351"/>
      <c r="Q138" s="351"/>
      <c r="R138" s="351"/>
      <c r="S138" s="351"/>
      <c r="T138" s="352"/>
      <c r="U138" s="352"/>
      <c r="V138" s="352"/>
      <c r="W138" s="225"/>
      <c r="X138" s="343"/>
      <c r="Y138" s="344"/>
      <c r="Z138" s="345"/>
      <c r="AA138" s="346"/>
      <c r="AB138" s="346"/>
      <c r="AC138" s="346"/>
      <c r="AD138" s="346"/>
      <c r="AE138" s="346"/>
      <c r="AF138" s="346"/>
      <c r="AG138" s="346"/>
      <c r="AH138" s="71" t="str">
        <f t="shared" si="15"/>
        <v/>
      </c>
      <c r="AI138" s="225"/>
      <c r="AJ138" s="363" t="s">
        <v>1286</v>
      </c>
      <c r="AK138" s="363"/>
      <c r="AL138" s="363"/>
      <c r="AM138" s="363"/>
      <c r="AN138" s="363"/>
      <c r="AO138" s="363"/>
      <c r="AP138" s="363"/>
      <c r="AQ138" s="363"/>
      <c r="AR138" s="363"/>
      <c r="AS138" s="363"/>
      <c r="AT138" s="363"/>
      <c r="AU138" s="225"/>
      <c r="AV138" s="225"/>
      <c r="AW138" s="47"/>
    </row>
    <row r="139" spans="2:49" ht="15" x14ac:dyDescent="0.25">
      <c r="B139" s="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1"/>
      <c r="M139" s="351"/>
      <c r="N139" s="351"/>
      <c r="O139" s="351"/>
      <c r="P139" s="351"/>
      <c r="Q139" s="351"/>
      <c r="R139" s="351"/>
      <c r="S139" s="351"/>
      <c r="T139" s="352"/>
      <c r="U139" s="352"/>
      <c r="V139" s="352"/>
      <c r="W139" s="225"/>
      <c r="X139" s="343"/>
      <c r="Y139" s="344"/>
      <c r="Z139" s="345"/>
      <c r="AA139" s="346"/>
      <c r="AB139" s="346"/>
      <c r="AC139" s="346"/>
      <c r="AD139" s="346"/>
      <c r="AE139" s="346"/>
      <c r="AF139" s="346"/>
      <c r="AG139" s="346"/>
      <c r="AH139" s="71" t="str">
        <f t="shared" si="15"/>
        <v/>
      </c>
      <c r="AI139" s="225"/>
      <c r="AJ139" s="334"/>
      <c r="AK139" s="334"/>
      <c r="AL139" s="334"/>
      <c r="AM139" s="334"/>
      <c r="AN139" s="334"/>
      <c r="AO139" s="37"/>
      <c r="AP139" s="334"/>
      <c r="AQ139" s="334"/>
      <c r="AR139" s="334"/>
      <c r="AS139" s="334"/>
      <c r="AT139" s="334"/>
      <c r="AU139" s="225"/>
      <c r="AV139" s="225"/>
      <c r="AW139" s="47"/>
    </row>
    <row r="140" spans="2:49" ht="15" x14ac:dyDescent="0.25">
      <c r="B140" s="50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343"/>
      <c r="Y140" s="344"/>
      <c r="Z140" s="345"/>
      <c r="AA140" s="346"/>
      <c r="AB140" s="346"/>
      <c r="AC140" s="346"/>
      <c r="AD140" s="346"/>
      <c r="AE140" s="346"/>
      <c r="AF140" s="346"/>
      <c r="AG140" s="346"/>
      <c r="AH140" s="71" t="str">
        <f t="shared" si="15"/>
        <v/>
      </c>
      <c r="AI140" s="225"/>
      <c r="AJ140" s="334"/>
      <c r="AK140" s="334"/>
      <c r="AL140" s="334"/>
      <c r="AM140" s="334"/>
      <c r="AN140" s="334"/>
      <c r="AO140" s="37"/>
      <c r="AP140" s="334"/>
      <c r="AQ140" s="334"/>
      <c r="AR140" s="334"/>
      <c r="AS140" s="334"/>
      <c r="AT140" s="334"/>
      <c r="AU140" s="225"/>
      <c r="AV140" s="225"/>
      <c r="AW140" s="47"/>
    </row>
    <row r="141" spans="2:49" ht="15" x14ac:dyDescent="0.25">
      <c r="B141" s="50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343"/>
      <c r="Y141" s="344"/>
      <c r="Z141" s="345"/>
      <c r="AA141" s="346"/>
      <c r="AB141" s="346"/>
      <c r="AC141" s="346"/>
      <c r="AD141" s="346"/>
      <c r="AE141" s="346"/>
      <c r="AF141" s="346"/>
      <c r="AG141" s="346"/>
      <c r="AH141" s="71" t="str">
        <f t="shared" si="15"/>
        <v/>
      </c>
      <c r="AI141" s="225"/>
      <c r="AJ141" s="334"/>
      <c r="AK141" s="334"/>
      <c r="AL141" s="334"/>
      <c r="AM141" s="334"/>
      <c r="AN141" s="334"/>
      <c r="AO141" s="37"/>
      <c r="AP141" s="334"/>
      <c r="AQ141" s="334"/>
      <c r="AR141" s="334"/>
      <c r="AS141" s="334"/>
      <c r="AT141" s="334"/>
      <c r="AU141" s="225"/>
      <c r="AV141" s="225"/>
      <c r="AW141" s="47"/>
    </row>
    <row r="142" spans="2:49" ht="15" x14ac:dyDescent="0.25">
      <c r="B142" s="50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343"/>
      <c r="Y142" s="344"/>
      <c r="Z142" s="345"/>
      <c r="AA142" s="346"/>
      <c r="AB142" s="346"/>
      <c r="AC142" s="346"/>
      <c r="AD142" s="346"/>
      <c r="AE142" s="346"/>
      <c r="AF142" s="346"/>
      <c r="AG142" s="346"/>
      <c r="AH142" s="71" t="str">
        <f t="shared" si="15"/>
        <v/>
      </c>
      <c r="AI142" s="225"/>
      <c r="AJ142" s="334"/>
      <c r="AK142" s="334"/>
      <c r="AL142" s="334"/>
      <c r="AM142" s="334"/>
      <c r="AN142" s="334"/>
      <c r="AO142" s="37"/>
      <c r="AP142" s="334"/>
      <c r="AQ142" s="334"/>
      <c r="AR142" s="334"/>
      <c r="AS142" s="334"/>
      <c r="AT142" s="334"/>
      <c r="AU142" s="225"/>
      <c r="AV142" s="225"/>
      <c r="AW142" s="47"/>
    </row>
    <row r="143" spans="2:49" ht="15" x14ac:dyDescent="0.25">
      <c r="B143" s="50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343"/>
      <c r="Y143" s="344"/>
      <c r="Z143" s="345"/>
      <c r="AA143" s="346"/>
      <c r="AB143" s="346"/>
      <c r="AC143" s="346"/>
      <c r="AD143" s="346"/>
      <c r="AE143" s="346"/>
      <c r="AF143" s="346"/>
      <c r="AG143" s="346"/>
      <c r="AH143" s="71" t="str">
        <f t="shared" si="15"/>
        <v/>
      </c>
      <c r="AI143" s="225"/>
      <c r="AJ143" s="334"/>
      <c r="AK143" s="334"/>
      <c r="AL143" s="334"/>
      <c r="AM143" s="334"/>
      <c r="AN143" s="334"/>
      <c r="AO143" s="37"/>
      <c r="AP143" s="334"/>
      <c r="AQ143" s="334"/>
      <c r="AR143" s="334"/>
      <c r="AS143" s="334"/>
      <c r="AT143" s="334"/>
      <c r="AU143" s="225"/>
      <c r="AV143" s="225"/>
      <c r="AW143" s="47"/>
    </row>
    <row r="144" spans="2:49" ht="15" x14ac:dyDescent="0.25">
      <c r="B144" s="50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343"/>
      <c r="Y144" s="344"/>
      <c r="Z144" s="345"/>
      <c r="AA144" s="346"/>
      <c r="AB144" s="346"/>
      <c r="AC144" s="346"/>
      <c r="AD144" s="346"/>
      <c r="AE144" s="346"/>
      <c r="AF144" s="346"/>
      <c r="AG144" s="346"/>
      <c r="AH144" s="71" t="str">
        <f t="shared" si="15"/>
        <v/>
      </c>
      <c r="AI144" s="225"/>
      <c r="AJ144" s="334"/>
      <c r="AK144" s="334"/>
      <c r="AL144" s="334"/>
      <c r="AM144" s="334"/>
      <c r="AN144" s="334"/>
      <c r="AO144" s="37"/>
      <c r="AP144" s="334"/>
      <c r="AQ144" s="334"/>
      <c r="AR144" s="334"/>
      <c r="AS144" s="334"/>
      <c r="AT144" s="334"/>
      <c r="AU144" s="225"/>
      <c r="AV144" s="225"/>
      <c r="AW144" s="47"/>
    </row>
    <row r="145" spans="2:53" ht="15" x14ac:dyDescent="0.25">
      <c r="B145" s="50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343"/>
      <c r="Y145" s="344"/>
      <c r="Z145" s="345"/>
      <c r="AA145" s="346"/>
      <c r="AB145" s="346"/>
      <c r="AC145" s="346"/>
      <c r="AD145" s="346"/>
      <c r="AE145" s="346"/>
      <c r="AF145" s="346"/>
      <c r="AG145" s="346"/>
      <c r="AH145" s="71" t="str">
        <f t="shared" si="15"/>
        <v/>
      </c>
      <c r="AI145" s="225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225"/>
      <c r="AV145" s="225"/>
      <c r="AW145" s="47"/>
      <c r="BA145" s="35"/>
    </row>
    <row r="146" spans="2:53" ht="15" x14ac:dyDescent="0.25">
      <c r="B146" s="50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225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225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225"/>
      <c r="AV146" s="225"/>
      <c r="AW146" s="47"/>
      <c r="AY146" s="173"/>
      <c r="AZ146" s="173"/>
      <c r="BA146" s="35"/>
    </row>
    <row r="147" spans="2:53" ht="15.75" thickBot="1" x14ac:dyDescent="0.3"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6"/>
      <c r="AY147" s="173"/>
      <c r="AZ147" s="173"/>
      <c r="BA147" s="35"/>
    </row>
    <row r="148" spans="2:53" ht="15.75" thickBot="1" x14ac:dyDescent="0.3"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Y148" s="173"/>
      <c r="AZ148" s="173"/>
      <c r="BA148" s="35"/>
    </row>
    <row r="149" spans="2:53" ht="18.75" x14ac:dyDescent="0.25">
      <c r="B149" s="27"/>
      <c r="C149" s="362" t="s">
        <v>272</v>
      </c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28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Y149" s="173"/>
      <c r="AZ149" s="173"/>
      <c r="BA149" s="35"/>
    </row>
    <row r="150" spans="2:53" ht="15" x14ac:dyDescent="0.25">
      <c r="B150" s="2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1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Y150" s="173"/>
      <c r="AZ150" s="173"/>
      <c r="BA150" s="35"/>
    </row>
    <row r="151" spans="2:53" ht="15" x14ac:dyDescent="0.25">
      <c r="B151" s="29"/>
      <c r="C151" s="347" t="s">
        <v>273</v>
      </c>
      <c r="D151" s="347"/>
      <c r="E151" s="347"/>
      <c r="F151" s="347"/>
      <c r="G151" s="347"/>
      <c r="H151" s="347"/>
      <c r="I151" s="347"/>
      <c r="J151" s="347"/>
      <c r="K151" s="347" t="s">
        <v>274</v>
      </c>
      <c r="L151" s="347"/>
      <c r="M151" s="347"/>
      <c r="N151" s="347"/>
      <c r="O151" s="347" t="s">
        <v>279</v>
      </c>
      <c r="P151" s="347"/>
      <c r="Q151" s="347"/>
      <c r="R151" s="347"/>
      <c r="S151" s="347"/>
      <c r="T151" s="347"/>
      <c r="U151" s="347"/>
      <c r="V151" s="347" t="s">
        <v>275</v>
      </c>
      <c r="W151" s="347"/>
      <c r="X151" s="347"/>
      <c r="Y151" s="347" t="s">
        <v>276</v>
      </c>
      <c r="Z151" s="347"/>
      <c r="AA151" s="347" t="s">
        <v>278</v>
      </c>
      <c r="AB151" s="347"/>
      <c r="AC151" s="347"/>
      <c r="AD151" s="347" t="s">
        <v>277</v>
      </c>
      <c r="AE151" s="347"/>
      <c r="AF151" s="347"/>
      <c r="AG151" s="347"/>
      <c r="AH151" s="347"/>
      <c r="AI151" s="347"/>
      <c r="AJ151" s="347"/>
      <c r="AK151" s="31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Y151" s="173"/>
      <c r="AZ151" s="173"/>
      <c r="BA151" s="35"/>
    </row>
    <row r="152" spans="2:53" ht="15" x14ac:dyDescent="0.25">
      <c r="B152" s="29"/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9"/>
      <c r="W152" s="349"/>
      <c r="X152" s="349"/>
      <c r="Y152" s="349"/>
      <c r="Z152" s="349"/>
      <c r="AA152" s="349"/>
      <c r="AB152" s="349"/>
      <c r="AC152" s="349"/>
      <c r="AD152" s="348"/>
      <c r="AE152" s="348"/>
      <c r="AF152" s="348"/>
      <c r="AG152" s="348"/>
      <c r="AH152" s="348"/>
      <c r="AI152" s="348"/>
      <c r="AJ152" s="348"/>
      <c r="AK152" s="31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Y152" s="173"/>
      <c r="AZ152" s="173"/>
      <c r="BA152" s="35"/>
    </row>
    <row r="153" spans="2:53" ht="15" x14ac:dyDescent="0.25">
      <c r="B153" s="29"/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9"/>
      <c r="W153" s="349"/>
      <c r="X153" s="349"/>
      <c r="Y153" s="349"/>
      <c r="Z153" s="349"/>
      <c r="AA153" s="349"/>
      <c r="AB153" s="349"/>
      <c r="AC153" s="349"/>
      <c r="AD153" s="348"/>
      <c r="AE153" s="348"/>
      <c r="AF153" s="348"/>
      <c r="AG153" s="348"/>
      <c r="AH153" s="348"/>
      <c r="AI153" s="348"/>
      <c r="AJ153" s="348"/>
      <c r="AK153" s="31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Y153" s="173"/>
      <c r="AZ153" s="173"/>
      <c r="BA153" s="35"/>
    </row>
    <row r="154" spans="2:53" ht="15" x14ac:dyDescent="0.25">
      <c r="B154" s="29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9"/>
      <c r="W154" s="349"/>
      <c r="X154" s="349"/>
      <c r="Y154" s="349"/>
      <c r="Z154" s="349"/>
      <c r="AA154" s="349"/>
      <c r="AB154" s="349"/>
      <c r="AC154" s="349"/>
      <c r="AD154" s="348"/>
      <c r="AE154" s="348"/>
      <c r="AF154" s="348"/>
      <c r="AG154" s="348"/>
      <c r="AH154" s="348"/>
      <c r="AI154" s="348"/>
      <c r="AJ154" s="348"/>
      <c r="AK154" s="31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Y154" s="173"/>
      <c r="AZ154" s="173"/>
      <c r="BA154" s="35"/>
    </row>
    <row r="155" spans="2:53" ht="15" x14ac:dyDescent="0.25">
      <c r="B155" s="29"/>
      <c r="C155" s="348"/>
      <c r="D155" s="348"/>
      <c r="E155" s="348"/>
      <c r="F155" s="348"/>
      <c r="G155" s="348"/>
      <c r="H155" s="348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9"/>
      <c r="W155" s="349"/>
      <c r="X155" s="349"/>
      <c r="Y155" s="349"/>
      <c r="Z155" s="349"/>
      <c r="AA155" s="349"/>
      <c r="AB155" s="349"/>
      <c r="AC155" s="349"/>
      <c r="AD155" s="348"/>
      <c r="AE155" s="348"/>
      <c r="AF155" s="348"/>
      <c r="AG155" s="348"/>
      <c r="AH155" s="348"/>
      <c r="AI155" s="348"/>
      <c r="AJ155" s="348"/>
      <c r="AK155" s="31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Y155" s="173"/>
      <c r="AZ155" s="173"/>
      <c r="BA155" s="35"/>
    </row>
    <row r="156" spans="2:53" ht="15" x14ac:dyDescent="0.25">
      <c r="B156" s="29"/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9"/>
      <c r="W156" s="349"/>
      <c r="X156" s="349"/>
      <c r="Y156" s="349"/>
      <c r="Z156" s="349"/>
      <c r="AA156" s="349"/>
      <c r="AB156" s="349"/>
      <c r="AC156" s="349"/>
      <c r="AD156" s="348"/>
      <c r="AE156" s="348"/>
      <c r="AF156" s="348"/>
      <c r="AG156" s="348"/>
      <c r="AH156" s="348"/>
      <c r="AI156" s="348"/>
      <c r="AJ156" s="348"/>
      <c r="AK156" s="31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Y156" s="173"/>
      <c r="AZ156" s="173"/>
      <c r="BA156" s="35"/>
    </row>
    <row r="157" spans="2:53" ht="15.75" thickBot="1" x14ac:dyDescent="0.3">
      <c r="B157" s="32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4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Y157" s="173"/>
      <c r="AZ157" s="173"/>
      <c r="BA157" s="35"/>
    </row>
    <row r="158" spans="2:53" ht="15.75" thickBot="1" x14ac:dyDescent="0.3">
      <c r="B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Y158" s="173"/>
      <c r="AZ158" s="173"/>
      <c r="BA158" s="35"/>
    </row>
    <row r="159" spans="2:53" ht="18.75" x14ac:dyDescent="0.25">
      <c r="B159" s="354" t="s">
        <v>430</v>
      </c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Y159" s="173"/>
      <c r="AZ159" s="173"/>
      <c r="BA159" s="35"/>
    </row>
    <row r="160" spans="2:53" ht="15.75" thickBot="1" x14ac:dyDescent="0.3">
      <c r="B160" s="353" t="s">
        <v>438</v>
      </c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Y160" s="173"/>
      <c r="AZ160" s="173"/>
      <c r="BA160" s="35"/>
    </row>
    <row r="161" spans="2:55" ht="15" x14ac:dyDescent="0.25">
      <c r="B161" s="338"/>
      <c r="C161" s="339"/>
      <c r="D161" s="339"/>
      <c r="E161" s="339"/>
      <c r="F161" s="339"/>
      <c r="G161" s="339"/>
      <c r="H161" s="340"/>
      <c r="I161" s="338"/>
      <c r="J161" s="339"/>
      <c r="K161" s="339"/>
      <c r="L161" s="339"/>
      <c r="M161" s="339"/>
      <c r="N161" s="339"/>
      <c r="O161" s="340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Y161" s="173"/>
      <c r="AZ161" s="173"/>
      <c r="BA161" s="35"/>
    </row>
    <row r="162" spans="2:55" ht="15.75" thickBot="1" x14ac:dyDescent="0.3">
      <c r="B162" s="335"/>
      <c r="C162" s="336"/>
      <c r="D162" s="336"/>
      <c r="E162" s="336"/>
      <c r="F162" s="337"/>
      <c r="G162" s="341"/>
      <c r="H162" s="342"/>
      <c r="I162" s="335"/>
      <c r="J162" s="336"/>
      <c r="K162" s="336"/>
      <c r="L162" s="336"/>
      <c r="M162" s="337"/>
      <c r="N162" s="341"/>
      <c r="O162" s="342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Y162" s="173"/>
      <c r="AZ162" s="173"/>
      <c r="BA162" s="35"/>
    </row>
    <row r="163" spans="2:55" ht="15" x14ac:dyDescent="0.25">
      <c r="B163" s="338"/>
      <c r="C163" s="339"/>
      <c r="D163" s="339"/>
      <c r="E163" s="339"/>
      <c r="F163" s="339"/>
      <c r="G163" s="339"/>
      <c r="H163" s="340"/>
      <c r="I163" s="338"/>
      <c r="J163" s="339"/>
      <c r="K163" s="339"/>
      <c r="L163" s="339"/>
      <c r="M163" s="339"/>
      <c r="N163" s="339"/>
      <c r="O163" s="340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Y163" s="173"/>
      <c r="AZ163" s="173"/>
      <c r="BA163" s="35"/>
    </row>
    <row r="164" spans="2:55" ht="15.75" thickBot="1" x14ac:dyDescent="0.3">
      <c r="B164" s="335"/>
      <c r="C164" s="336"/>
      <c r="D164" s="336"/>
      <c r="E164" s="336"/>
      <c r="F164" s="337"/>
      <c r="G164" s="341"/>
      <c r="H164" s="342"/>
      <c r="I164" s="335"/>
      <c r="J164" s="336"/>
      <c r="K164" s="336"/>
      <c r="L164" s="336"/>
      <c r="M164" s="337"/>
      <c r="N164" s="341"/>
      <c r="O164" s="342"/>
      <c r="P164" s="173"/>
      <c r="Q164" s="173"/>
      <c r="R164" s="173"/>
      <c r="S164" s="173"/>
      <c r="T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Y164" s="173"/>
      <c r="AZ164" s="173"/>
      <c r="BA164" s="35"/>
    </row>
    <row r="165" spans="2:55" ht="15" x14ac:dyDescent="0.25">
      <c r="B165" s="338"/>
      <c r="C165" s="339"/>
      <c r="D165" s="339"/>
      <c r="E165" s="339"/>
      <c r="F165" s="339"/>
      <c r="G165" s="339"/>
      <c r="H165" s="340"/>
      <c r="I165" s="338"/>
      <c r="J165" s="339"/>
      <c r="K165" s="339"/>
      <c r="L165" s="339"/>
      <c r="M165" s="339"/>
      <c r="N165" s="339"/>
      <c r="O165" s="340"/>
      <c r="P165" s="173"/>
      <c r="Q165" s="173"/>
      <c r="R165" s="173"/>
      <c r="S165" s="173"/>
      <c r="T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Y165" s="173"/>
      <c r="AZ165" s="173"/>
      <c r="BA165" s="35"/>
    </row>
    <row r="166" spans="2:55" ht="15.75" thickBot="1" x14ac:dyDescent="0.3">
      <c r="B166" s="335"/>
      <c r="C166" s="336"/>
      <c r="D166" s="336"/>
      <c r="E166" s="336"/>
      <c r="F166" s="337"/>
      <c r="G166" s="341"/>
      <c r="H166" s="342"/>
      <c r="I166" s="335"/>
      <c r="J166" s="336"/>
      <c r="K166" s="336"/>
      <c r="L166" s="336"/>
      <c r="M166" s="337"/>
      <c r="N166" s="341"/>
      <c r="O166" s="342"/>
      <c r="P166" s="173"/>
      <c r="Q166" s="173"/>
      <c r="R166" s="173"/>
      <c r="S166" s="173"/>
      <c r="T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Y166" s="173"/>
      <c r="AZ166" s="173"/>
      <c r="BA166" s="35"/>
    </row>
    <row r="167" spans="2:55" ht="15" x14ac:dyDescent="0.25">
      <c r="B167" s="338"/>
      <c r="C167" s="339"/>
      <c r="D167" s="339"/>
      <c r="E167" s="339"/>
      <c r="F167" s="339"/>
      <c r="G167" s="339"/>
      <c r="H167" s="340"/>
      <c r="I167" s="338"/>
      <c r="J167" s="339"/>
      <c r="K167" s="339"/>
      <c r="L167" s="339"/>
      <c r="M167" s="339"/>
      <c r="N167" s="339"/>
      <c r="O167" s="340"/>
      <c r="P167" s="173"/>
      <c r="Q167" s="173"/>
      <c r="R167" s="173"/>
      <c r="S167" s="173"/>
      <c r="T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Y167" s="173"/>
      <c r="AZ167" s="173"/>
      <c r="BA167" s="35"/>
    </row>
    <row r="168" spans="2:55" ht="15.75" thickBot="1" x14ac:dyDescent="0.3">
      <c r="B168" s="335"/>
      <c r="C168" s="336"/>
      <c r="D168" s="336"/>
      <c r="E168" s="336"/>
      <c r="F168" s="337"/>
      <c r="G168" s="341"/>
      <c r="H168" s="342"/>
      <c r="I168" s="335"/>
      <c r="J168" s="336"/>
      <c r="K168" s="336"/>
      <c r="L168" s="336"/>
      <c r="M168" s="337"/>
      <c r="N168" s="341"/>
      <c r="O168" s="342"/>
      <c r="P168" s="173"/>
      <c r="Q168" s="173"/>
      <c r="R168" s="173"/>
      <c r="S168" s="173"/>
      <c r="T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Y168" s="173"/>
      <c r="AZ168" s="173"/>
      <c r="BA168" s="35"/>
    </row>
    <row r="169" spans="2:55" ht="15" x14ac:dyDescent="0.25">
      <c r="B169" s="338"/>
      <c r="C169" s="339"/>
      <c r="D169" s="339"/>
      <c r="E169" s="339"/>
      <c r="F169" s="339"/>
      <c r="G169" s="339"/>
      <c r="H169" s="340"/>
      <c r="I169" s="338"/>
      <c r="J169" s="339"/>
      <c r="K169" s="339"/>
      <c r="L169" s="339"/>
      <c r="M169" s="339"/>
      <c r="N169" s="339"/>
      <c r="O169" s="340"/>
      <c r="P169" s="173"/>
      <c r="Q169" s="173"/>
      <c r="R169" s="173"/>
      <c r="S169" s="173"/>
      <c r="T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Y169" s="173"/>
      <c r="AZ169" s="173"/>
      <c r="BA169" s="35"/>
    </row>
    <row r="170" spans="2:55" ht="15.75" thickBot="1" x14ac:dyDescent="0.3">
      <c r="B170" s="335"/>
      <c r="C170" s="336"/>
      <c r="D170" s="336"/>
      <c r="E170" s="336"/>
      <c r="F170" s="337"/>
      <c r="G170" s="341"/>
      <c r="H170" s="342"/>
      <c r="I170" s="335"/>
      <c r="J170" s="336"/>
      <c r="K170" s="336"/>
      <c r="L170" s="336"/>
      <c r="M170" s="337"/>
      <c r="N170" s="341"/>
      <c r="O170" s="342"/>
      <c r="P170" s="173"/>
      <c r="Q170" s="173"/>
      <c r="R170" s="173"/>
      <c r="S170" s="173"/>
      <c r="T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Y170" s="173"/>
      <c r="AZ170" s="173"/>
      <c r="BA170" s="35"/>
    </row>
    <row r="171" spans="2:55" ht="15" x14ac:dyDescent="0.25">
      <c r="B171" s="338"/>
      <c r="C171" s="339"/>
      <c r="D171" s="339"/>
      <c r="E171" s="339"/>
      <c r="F171" s="339"/>
      <c r="G171" s="339"/>
      <c r="H171" s="340"/>
      <c r="I171" s="338"/>
      <c r="J171" s="339"/>
      <c r="K171" s="339"/>
      <c r="L171" s="339"/>
      <c r="M171" s="339"/>
      <c r="N171" s="339"/>
      <c r="O171" s="340"/>
      <c r="P171" s="173"/>
      <c r="Q171" s="173"/>
      <c r="R171" s="173"/>
      <c r="S171" s="173"/>
      <c r="T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Y171" s="173"/>
      <c r="AZ171" s="173"/>
      <c r="BA171" s="35"/>
    </row>
    <row r="172" spans="2:55" ht="15.75" thickBot="1" x14ac:dyDescent="0.3">
      <c r="B172" s="335"/>
      <c r="C172" s="336"/>
      <c r="D172" s="336"/>
      <c r="E172" s="336"/>
      <c r="F172" s="337"/>
      <c r="G172" s="341"/>
      <c r="H172" s="342"/>
      <c r="I172" s="335"/>
      <c r="J172" s="336"/>
      <c r="K172" s="336"/>
      <c r="L172" s="336"/>
      <c r="M172" s="337"/>
      <c r="N172" s="341"/>
      <c r="O172" s="342"/>
      <c r="P172" s="173"/>
      <c r="Q172" s="173"/>
      <c r="R172" s="173"/>
      <c r="S172" s="173"/>
      <c r="T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Y172" s="173"/>
      <c r="AZ172" s="173"/>
      <c r="BA172" s="35"/>
    </row>
    <row r="173" spans="2:55" ht="15" x14ac:dyDescent="0.25">
      <c r="B173" s="338"/>
      <c r="C173" s="339"/>
      <c r="D173" s="339"/>
      <c r="E173" s="339"/>
      <c r="F173" s="339"/>
      <c r="G173" s="339"/>
      <c r="H173" s="340"/>
      <c r="I173" s="338"/>
      <c r="J173" s="339"/>
      <c r="K173" s="339"/>
      <c r="L173" s="339"/>
      <c r="M173" s="339"/>
      <c r="N173" s="339"/>
      <c r="O173" s="340"/>
      <c r="P173" s="173"/>
      <c r="Q173" s="173"/>
      <c r="R173" s="173"/>
      <c r="S173" s="173"/>
      <c r="T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Y173" s="173"/>
      <c r="AZ173" s="173"/>
      <c r="BA173" s="35"/>
    </row>
    <row r="174" spans="2:55" ht="15.75" thickBot="1" x14ac:dyDescent="0.3">
      <c r="B174" s="335"/>
      <c r="C174" s="336"/>
      <c r="D174" s="336"/>
      <c r="E174" s="336"/>
      <c r="F174" s="337"/>
      <c r="G174" s="341"/>
      <c r="H174" s="342"/>
      <c r="I174" s="335"/>
      <c r="J174" s="336"/>
      <c r="K174" s="336"/>
      <c r="L174" s="336"/>
      <c r="M174" s="337"/>
      <c r="N174" s="341"/>
      <c r="O174" s="342"/>
      <c r="P174" s="173"/>
      <c r="Q174" s="173"/>
      <c r="R174" s="173"/>
      <c r="S174" s="173"/>
      <c r="T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Y174" s="173"/>
      <c r="AZ174" s="173"/>
      <c r="BA174" s="35"/>
      <c r="BB174" s="35"/>
      <c r="BC174" s="35"/>
    </row>
    <row r="175" spans="2:55" ht="15" x14ac:dyDescent="0.25">
      <c r="B175" s="338"/>
      <c r="C175" s="339"/>
      <c r="D175" s="339"/>
      <c r="E175" s="339"/>
      <c r="F175" s="339"/>
      <c r="G175" s="339"/>
      <c r="H175" s="340"/>
      <c r="I175" s="338"/>
      <c r="J175" s="339"/>
      <c r="K175" s="339"/>
      <c r="L175" s="339"/>
      <c r="M175" s="339"/>
      <c r="N175" s="339"/>
      <c r="O175" s="340"/>
      <c r="P175" s="173"/>
      <c r="Q175" s="173"/>
      <c r="R175" s="173"/>
      <c r="S175" s="173"/>
      <c r="T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Y175" s="173"/>
      <c r="AZ175" s="173"/>
      <c r="BA175" s="35"/>
      <c r="BB175" s="35"/>
      <c r="BC175" s="35"/>
    </row>
    <row r="176" spans="2:55" ht="15.75" thickBot="1" x14ac:dyDescent="0.3">
      <c r="B176" s="335"/>
      <c r="C176" s="336"/>
      <c r="D176" s="336"/>
      <c r="E176" s="336"/>
      <c r="F176" s="337"/>
      <c r="G176" s="341"/>
      <c r="H176" s="342"/>
      <c r="I176" s="335"/>
      <c r="J176" s="336"/>
      <c r="K176" s="336"/>
      <c r="L176" s="336"/>
      <c r="M176" s="337"/>
      <c r="N176" s="341"/>
      <c r="O176" s="342"/>
      <c r="P176" s="173"/>
      <c r="Q176" s="173"/>
      <c r="R176" s="173"/>
      <c r="S176" s="173"/>
      <c r="T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Y176" s="173"/>
      <c r="AZ176" s="173"/>
      <c r="BA176" s="35"/>
      <c r="BB176" s="35"/>
      <c r="BC176" s="35"/>
    </row>
    <row r="177" spans="16:55" ht="15" x14ac:dyDescent="0.25">
      <c r="BA177" s="35"/>
      <c r="BB177" s="35"/>
      <c r="BC177" s="35"/>
    </row>
    <row r="178" spans="16:55" ht="15" x14ac:dyDescent="0.25">
      <c r="BA178" s="35"/>
      <c r="BB178" s="35"/>
      <c r="BC178" s="35"/>
    </row>
    <row r="179" spans="16:55" ht="15" x14ac:dyDescent="0.25">
      <c r="BA179" s="35"/>
      <c r="BB179" s="35"/>
      <c r="BC179" s="35"/>
    </row>
    <row r="192" spans="16:55" ht="15" x14ac:dyDescent="0.25">
      <c r="P192" s="57"/>
    </row>
    <row r="193" spans="16:16" ht="15" x14ac:dyDescent="0.25">
      <c r="P193" s="57"/>
    </row>
    <row r="194" spans="16:16" ht="15" x14ac:dyDescent="0.25">
      <c r="P194" s="57"/>
    </row>
    <row r="195" spans="16:16" ht="15" x14ac:dyDescent="0.25">
      <c r="P195" s="57"/>
    </row>
    <row r="196" spans="16:16" ht="15" x14ac:dyDescent="0.25">
      <c r="P196" s="57"/>
    </row>
    <row r="197" spans="16:16" ht="15" x14ac:dyDescent="0.25">
      <c r="P197" s="57"/>
    </row>
    <row r="198" spans="16:16" ht="15" x14ac:dyDescent="0.25">
      <c r="P198" s="57"/>
    </row>
    <row r="199" spans="16:16" ht="15" x14ac:dyDescent="0.25">
      <c r="P199" s="57"/>
    </row>
    <row r="200" spans="16:16" ht="15" x14ac:dyDescent="0.25">
      <c r="P200" s="57"/>
    </row>
    <row r="201" spans="16:16" ht="15" x14ac:dyDescent="0.25">
      <c r="P201" s="57"/>
    </row>
    <row r="202" spans="16:16" ht="15" x14ac:dyDescent="0.25">
      <c r="P202" s="57"/>
    </row>
    <row r="203" spans="16:16" ht="15" x14ac:dyDescent="0.25">
      <c r="P203" s="57"/>
    </row>
    <row r="204" spans="16:16" ht="15" x14ac:dyDescent="0.25">
      <c r="P204" s="57"/>
    </row>
    <row r="205" spans="16:16" ht="15" x14ac:dyDescent="0.25">
      <c r="P205" s="57"/>
    </row>
    <row r="206" spans="16:16" ht="15" x14ac:dyDescent="0.25">
      <c r="P206" s="57"/>
    </row>
    <row r="207" spans="16:16" ht="15" x14ac:dyDescent="0.25">
      <c r="P207" s="57"/>
    </row>
    <row r="208" spans="16:16" ht="15" x14ac:dyDescent="0.25">
      <c r="P208" s="57"/>
    </row>
    <row r="209" spans="16:16" ht="15" x14ac:dyDescent="0.25">
      <c r="P209" s="57"/>
    </row>
    <row r="210" spans="16:16" ht="15" x14ac:dyDescent="0.25">
      <c r="P210" s="57"/>
    </row>
  </sheetData>
  <sheetProtection sheet="1" objects="1" scenarios="1" selectLockedCells="1"/>
  <dataConsolidate/>
  <mergeCells count="815">
    <mergeCell ref="AR25:AV25"/>
    <mergeCell ref="AR24:AV24"/>
    <mergeCell ref="AD25:AE25"/>
    <mergeCell ref="J26:K26"/>
    <mergeCell ref="Y24:AC24"/>
    <mergeCell ref="AD24:AE24"/>
    <mergeCell ref="AD26:AE26"/>
    <mergeCell ref="AD27:AE27"/>
    <mergeCell ref="AR32:AV32"/>
    <mergeCell ref="AR29:AV29"/>
    <mergeCell ref="AR28:AV28"/>
    <mergeCell ref="AR27:AV27"/>
    <mergeCell ref="Y26:AC26"/>
    <mergeCell ref="Y27:AC27"/>
    <mergeCell ref="Y28:AC28"/>
    <mergeCell ref="J29:K29"/>
    <mergeCell ref="J31:K31"/>
    <mergeCell ref="J32:K32"/>
    <mergeCell ref="AR26:AV26"/>
    <mergeCell ref="Y30:AC30"/>
    <mergeCell ref="R24:W24"/>
    <mergeCell ref="R25:W25"/>
    <mergeCell ref="R28:W28"/>
    <mergeCell ref="Y25:AC25"/>
    <mergeCell ref="Y29:AC29"/>
    <mergeCell ref="R26:W26"/>
    <mergeCell ref="R27:W27"/>
    <mergeCell ref="AD28:AE28"/>
    <mergeCell ref="G24:I24"/>
    <mergeCell ref="G27:I27"/>
    <mergeCell ref="G25:I25"/>
    <mergeCell ref="AL27:AP27"/>
    <mergeCell ref="AL28:AP28"/>
    <mergeCell ref="AL29:AP29"/>
    <mergeCell ref="R32:W32"/>
    <mergeCell ref="Y33:AC33"/>
    <mergeCell ref="Y34:AC34"/>
    <mergeCell ref="R33:W33"/>
    <mergeCell ref="R35:W35"/>
    <mergeCell ref="R36:W36"/>
    <mergeCell ref="R29:W29"/>
    <mergeCell ref="AD29:AE29"/>
    <mergeCell ref="AI46:AV46"/>
    <mergeCell ref="AD35:AE35"/>
    <mergeCell ref="Y36:AC36"/>
    <mergeCell ref="AD39:AE39"/>
    <mergeCell ref="AG46:AH46"/>
    <mergeCell ref="AD33:AE33"/>
    <mergeCell ref="AL41:AP41"/>
    <mergeCell ref="AL42:AP42"/>
    <mergeCell ref="R38:W38"/>
    <mergeCell ref="R43:W43"/>
    <mergeCell ref="R44:W44"/>
    <mergeCell ref="Y35:AC35"/>
    <mergeCell ref="R41:W41"/>
    <mergeCell ref="AR35:AV35"/>
    <mergeCell ref="Y38:AC38"/>
    <mergeCell ref="R39:W39"/>
    <mergeCell ref="R34:W34"/>
    <mergeCell ref="Q8:U8"/>
    <mergeCell ref="G8:O8"/>
    <mergeCell ref="AP10:AR10"/>
    <mergeCell ref="C21:O21"/>
    <mergeCell ref="G23:I23"/>
    <mergeCell ref="Y23:AB23"/>
    <mergeCell ref="G16:I17"/>
    <mergeCell ref="C18:F18"/>
    <mergeCell ref="R16:U17"/>
    <mergeCell ref="R18:U18"/>
    <mergeCell ref="AN16:AO16"/>
    <mergeCell ref="AD23:AE23"/>
    <mergeCell ref="G18:I18"/>
    <mergeCell ref="J18:L18"/>
    <mergeCell ref="V18:X18"/>
    <mergeCell ref="Y18:AA18"/>
    <mergeCell ref="AB18:AD18"/>
    <mergeCell ref="AK18:AM18"/>
    <mergeCell ref="AN18:AP18"/>
    <mergeCell ref="AK16:AM17"/>
    <mergeCell ref="J16:K16"/>
    <mergeCell ref="J17:K17"/>
    <mergeCell ref="Y16:Z16"/>
    <mergeCell ref="Y17:Z17"/>
    <mergeCell ref="C3:F3"/>
    <mergeCell ref="AK3:AT3"/>
    <mergeCell ref="C8:F8"/>
    <mergeCell ref="C5:F5"/>
    <mergeCell ref="C4:F4"/>
    <mergeCell ref="AK4:AL4"/>
    <mergeCell ref="G6:O6"/>
    <mergeCell ref="V7:AD7"/>
    <mergeCell ref="C7:F7"/>
    <mergeCell ref="Q6:U6"/>
    <mergeCell ref="Q4:U4"/>
    <mergeCell ref="Q5:U5"/>
    <mergeCell ref="V5:AD5"/>
    <mergeCell ref="C6:F6"/>
    <mergeCell ref="AK7:AN7"/>
    <mergeCell ref="V4:AD4"/>
    <mergeCell ref="AG6:AH6"/>
    <mergeCell ref="V6:AD6"/>
    <mergeCell ref="G4:O4"/>
    <mergeCell ref="AK5:AN5"/>
    <mergeCell ref="V8:AD8"/>
    <mergeCell ref="AK6:AN6"/>
    <mergeCell ref="G7:O7"/>
    <mergeCell ref="G5:O5"/>
    <mergeCell ref="AL24:AP24"/>
    <mergeCell ref="AL25:AP25"/>
    <mergeCell ref="AL26:AP26"/>
    <mergeCell ref="AG47:AH47"/>
    <mergeCell ref="AQ5:AT5"/>
    <mergeCell ref="AQ6:AT7"/>
    <mergeCell ref="AM4:AT4"/>
    <mergeCell ref="Z11:AC11"/>
    <mergeCell ref="W11:Y11"/>
    <mergeCell ref="AM9:AR9"/>
    <mergeCell ref="AM11:AR11"/>
    <mergeCell ref="V9:AD9"/>
    <mergeCell ref="V10:AD10"/>
    <mergeCell ref="AM10:AO10"/>
    <mergeCell ref="AF4:AI4"/>
    <mergeCell ref="AF5:AI5"/>
    <mergeCell ref="AG45:AH45"/>
    <mergeCell ref="AR41:AV41"/>
    <mergeCell ref="AR40:AV40"/>
    <mergeCell ref="Z46:AF46"/>
    <mergeCell ref="AR36:AV36"/>
    <mergeCell ref="AI45:AV45"/>
    <mergeCell ref="Z44:AV44"/>
    <mergeCell ref="AR42:AV42"/>
    <mergeCell ref="C9:F9"/>
    <mergeCell ref="V16:X17"/>
    <mergeCell ref="C23:E23"/>
    <mergeCell ref="C16:F17"/>
    <mergeCell ref="J23:K23"/>
    <mergeCell ref="AG18:AJ18"/>
    <mergeCell ref="AG16:AJ17"/>
    <mergeCell ref="X21:AH21"/>
    <mergeCell ref="C14:AT14"/>
    <mergeCell ref="AQ18:AS18"/>
    <mergeCell ref="Q11:U11"/>
    <mergeCell ref="Q10:U10"/>
    <mergeCell ref="Q9:U9"/>
    <mergeCell ref="G9:O9"/>
    <mergeCell ref="C10:F10"/>
    <mergeCell ref="G10:O10"/>
    <mergeCell ref="AN17:AO17"/>
    <mergeCell ref="AI47:AV47"/>
    <mergeCell ref="Z47:AF47"/>
    <mergeCell ref="Z45:AF45"/>
    <mergeCell ref="R49:W49"/>
    <mergeCell ref="AD30:AE30"/>
    <mergeCell ref="AL32:AP32"/>
    <mergeCell ref="AL35:AP35"/>
    <mergeCell ref="AL38:AP38"/>
    <mergeCell ref="AR37:AV37"/>
    <mergeCell ref="AD32:AE32"/>
    <mergeCell ref="AD36:AE36"/>
    <mergeCell ref="AL36:AP36"/>
    <mergeCell ref="AD31:AE31"/>
    <mergeCell ref="AD34:AE34"/>
    <mergeCell ref="AR39:AV39"/>
    <mergeCell ref="AL39:AP39"/>
    <mergeCell ref="Y39:AC39"/>
    <mergeCell ref="AD38:AE38"/>
    <mergeCell ref="R37:W37"/>
    <mergeCell ref="AR38:AV38"/>
    <mergeCell ref="AL37:AP37"/>
    <mergeCell ref="AD37:AE37"/>
    <mergeCell ref="Y37:AC37"/>
    <mergeCell ref="AL40:AP40"/>
    <mergeCell ref="C91:I91"/>
    <mergeCell ref="J91:K91"/>
    <mergeCell ref="Q91:V91"/>
    <mergeCell ref="G51:I51"/>
    <mergeCell ref="C43:F43"/>
    <mergeCell ref="C44:F44"/>
    <mergeCell ref="C45:F45"/>
    <mergeCell ref="J46:K46"/>
    <mergeCell ref="G44:I44"/>
    <mergeCell ref="R45:W45"/>
    <mergeCell ref="R46:W46"/>
    <mergeCell ref="C46:F46"/>
    <mergeCell ref="J47:K47"/>
    <mergeCell ref="R47:W47"/>
    <mergeCell ref="G43:I43"/>
    <mergeCell ref="Q85:V85"/>
    <mergeCell ref="C83:I83"/>
    <mergeCell ref="J81:K81"/>
    <mergeCell ref="P77:P80"/>
    <mergeCell ref="Q88:V88"/>
    <mergeCell ref="J86:K86"/>
    <mergeCell ref="J90:K90"/>
    <mergeCell ref="Q90:V90"/>
    <mergeCell ref="Q84:V84"/>
    <mergeCell ref="J82:K82"/>
    <mergeCell ref="AI65:AK65"/>
    <mergeCell ref="AL65:AT65"/>
    <mergeCell ref="L63:L64"/>
    <mergeCell ref="AI51:AV51"/>
    <mergeCell ref="AG51:AH51"/>
    <mergeCell ref="Z56:AF56"/>
    <mergeCell ref="AI56:AV56"/>
    <mergeCell ref="AG56:AH56"/>
    <mergeCell ref="C75:AU75"/>
    <mergeCell ref="C81:I81"/>
    <mergeCell ref="AL64:AT64"/>
    <mergeCell ref="AG63:AG64"/>
    <mergeCell ref="AI64:AK64"/>
    <mergeCell ref="AI63:AT63"/>
    <mergeCell ref="C77:I80"/>
    <mergeCell ref="AO81:AT81"/>
    <mergeCell ref="W81:AB81"/>
    <mergeCell ref="X70:AE70"/>
    <mergeCell ref="X71:AE71"/>
    <mergeCell ref="R65:V65"/>
    <mergeCell ref="C66:J66"/>
    <mergeCell ref="X65:AE65"/>
    <mergeCell ref="C61:K61"/>
    <mergeCell ref="J87:K87"/>
    <mergeCell ref="X66:AE66"/>
    <mergeCell ref="AI70:AN70"/>
    <mergeCell ref="J53:K53"/>
    <mergeCell ref="AI48:AV48"/>
    <mergeCell ref="AI49:AV49"/>
    <mergeCell ref="Z48:AF48"/>
    <mergeCell ref="Z49:AF49"/>
    <mergeCell ref="AG50:AH50"/>
    <mergeCell ref="AI58:AV58"/>
    <mergeCell ref="Z58:AF58"/>
    <mergeCell ref="AG55:AH55"/>
    <mergeCell ref="AG48:AH48"/>
    <mergeCell ref="AI50:AV50"/>
    <mergeCell ref="Z50:AF50"/>
    <mergeCell ref="Z51:AF51"/>
    <mergeCell ref="J50:K50"/>
    <mergeCell ref="AI81:AN81"/>
    <mergeCell ref="W87:AB87"/>
    <mergeCell ref="M65:Q65"/>
    <mergeCell ref="AL66:AT66"/>
    <mergeCell ref="AI66:AK66"/>
    <mergeCell ref="R67:V67"/>
    <mergeCell ref="Q83:V83"/>
    <mergeCell ref="R48:W48"/>
    <mergeCell ref="R50:W50"/>
    <mergeCell ref="R54:W54"/>
    <mergeCell ref="AG58:AH58"/>
    <mergeCell ref="G52:I52"/>
    <mergeCell ref="G49:I49"/>
    <mergeCell ref="C53:F53"/>
    <mergeCell ref="C49:F49"/>
    <mergeCell ref="C52:F52"/>
    <mergeCell ref="G53:I53"/>
    <mergeCell ref="G48:I48"/>
    <mergeCell ref="R52:W52"/>
    <mergeCell ref="R53:W53"/>
    <mergeCell ref="AM116:AS116"/>
    <mergeCell ref="AG49:AH49"/>
    <mergeCell ref="AG54:AH54"/>
    <mergeCell ref="AI55:AV55"/>
    <mergeCell ref="AB97:AI97"/>
    <mergeCell ref="AJ100:AR100"/>
    <mergeCell ref="AI72:AM72"/>
    <mergeCell ref="AN72:AT72"/>
    <mergeCell ref="X68:AE68"/>
    <mergeCell ref="X69:AE69"/>
    <mergeCell ref="AL67:AT67"/>
    <mergeCell ref="AI92:AN92"/>
    <mergeCell ref="AI90:AN90"/>
    <mergeCell ref="AB100:AI100"/>
    <mergeCell ref="AC90:AH90"/>
    <mergeCell ref="W90:AB90"/>
    <mergeCell ref="AC87:AH87"/>
    <mergeCell ref="X79:AB79"/>
    <mergeCell ref="R77:W77"/>
    <mergeCell ref="R79:W79"/>
    <mergeCell ref="X77:AB77"/>
    <mergeCell ref="AC77:AG77"/>
    <mergeCell ref="AC81:AH81"/>
    <mergeCell ref="AJ97:AR97"/>
    <mergeCell ref="Q81:V81"/>
    <mergeCell ref="AO70:AS70"/>
    <mergeCell ref="R70:V70"/>
    <mergeCell ref="X117:Z117"/>
    <mergeCell ref="X116:Z116"/>
    <mergeCell ref="AB106:AI106"/>
    <mergeCell ref="X129:Z129"/>
    <mergeCell ref="X115:Z115"/>
    <mergeCell ref="AJ102:AR102"/>
    <mergeCell ref="AB107:AI107"/>
    <mergeCell ref="AJ118:AL118"/>
    <mergeCell ref="AJ119:AL119"/>
    <mergeCell ref="AB105:AI105"/>
    <mergeCell ref="AJ103:AR103"/>
    <mergeCell ref="AJ104:AR104"/>
    <mergeCell ref="AJ105:AR105"/>
    <mergeCell ref="AJ106:AR106"/>
    <mergeCell ref="AJ107:AR107"/>
    <mergeCell ref="AB102:AI102"/>
    <mergeCell ref="AB104:AI104"/>
    <mergeCell ref="AJ129:AL129"/>
    <mergeCell ref="AJ128:AL128"/>
    <mergeCell ref="AB103:AI103"/>
    <mergeCell ref="C115:H115"/>
    <mergeCell ref="C116:H116"/>
    <mergeCell ref="P124:U124"/>
    <mergeCell ref="C127:V128"/>
    <mergeCell ref="AC85:AH85"/>
    <mergeCell ref="AC86:AH86"/>
    <mergeCell ref="AI88:AN88"/>
    <mergeCell ref="X128:Z128"/>
    <mergeCell ref="C120:H120"/>
    <mergeCell ref="I106:L106"/>
    <mergeCell ref="P118:U118"/>
    <mergeCell ref="J118:O118"/>
    <mergeCell ref="J120:O120"/>
    <mergeCell ref="J121:O121"/>
    <mergeCell ref="P117:U117"/>
    <mergeCell ref="J116:O116"/>
    <mergeCell ref="P116:U116"/>
    <mergeCell ref="J115:O115"/>
    <mergeCell ref="Q101:T101"/>
    <mergeCell ref="I103:L103"/>
    <mergeCell ref="C114:H114"/>
    <mergeCell ref="AJ113:AT113"/>
    <mergeCell ref="X111:AT111"/>
    <mergeCell ref="X112:AT112"/>
    <mergeCell ref="AO82:AT82"/>
    <mergeCell ref="AC83:AH83"/>
    <mergeCell ref="AC84:AH84"/>
    <mergeCell ref="AO86:AT86"/>
    <mergeCell ref="AC89:AH89"/>
    <mergeCell ref="AC88:AH88"/>
    <mergeCell ref="W86:AB86"/>
    <mergeCell ref="AO87:AT87"/>
    <mergeCell ref="AI84:AN84"/>
    <mergeCell ref="AO88:AT88"/>
    <mergeCell ref="AO85:AT85"/>
    <mergeCell ref="W84:AB84"/>
    <mergeCell ref="AI89:AN89"/>
    <mergeCell ref="AO83:AT83"/>
    <mergeCell ref="AI83:AN83"/>
    <mergeCell ref="AI85:AN85"/>
    <mergeCell ref="AI87:AN87"/>
    <mergeCell ref="AI82:AN82"/>
    <mergeCell ref="AC82:AH82"/>
    <mergeCell ref="W85:AB85"/>
    <mergeCell ref="W82:AB82"/>
    <mergeCell ref="W83:AB83"/>
    <mergeCell ref="AO89:AT89"/>
    <mergeCell ref="W88:AB88"/>
    <mergeCell ref="C132:F132"/>
    <mergeCell ref="P132:S132"/>
    <mergeCell ref="C130:F130"/>
    <mergeCell ref="J122:O122"/>
    <mergeCell ref="C123:H123"/>
    <mergeCell ref="P125:U125"/>
    <mergeCell ref="L130:O130"/>
    <mergeCell ref="P130:S130"/>
    <mergeCell ref="P122:U122"/>
    <mergeCell ref="P123:U123"/>
    <mergeCell ref="T131:V131"/>
    <mergeCell ref="C122:H122"/>
    <mergeCell ref="J125:O125"/>
    <mergeCell ref="G131:K131"/>
    <mergeCell ref="P131:S131"/>
    <mergeCell ref="L131:O131"/>
    <mergeCell ref="T130:V130"/>
    <mergeCell ref="G135:K135"/>
    <mergeCell ref="L136:O136"/>
    <mergeCell ref="P136:S136"/>
    <mergeCell ref="T136:V136"/>
    <mergeCell ref="V152:X152"/>
    <mergeCell ref="L132:O132"/>
    <mergeCell ref="G132:K132"/>
    <mergeCell ref="AA151:AC151"/>
    <mergeCell ref="T132:V132"/>
    <mergeCell ref="AA138:AG138"/>
    <mergeCell ref="AA136:AG136"/>
    <mergeCell ref="AD153:AJ153"/>
    <mergeCell ref="V156:X156"/>
    <mergeCell ref="AA156:AC156"/>
    <mergeCell ref="C156:J156"/>
    <mergeCell ref="Y156:Z156"/>
    <mergeCell ref="O156:U156"/>
    <mergeCell ref="AD154:AJ154"/>
    <mergeCell ref="Y155:Z155"/>
    <mergeCell ref="C154:J154"/>
    <mergeCell ref="C155:J155"/>
    <mergeCell ref="V154:X154"/>
    <mergeCell ref="O154:U154"/>
    <mergeCell ref="V155:X155"/>
    <mergeCell ref="O155:U155"/>
    <mergeCell ref="K154:N154"/>
    <mergeCell ref="Y153:Z153"/>
    <mergeCell ref="V153:X153"/>
    <mergeCell ref="AA154:AC154"/>
    <mergeCell ref="Y154:Z154"/>
    <mergeCell ref="AD155:AJ155"/>
    <mergeCell ref="AA153:AC153"/>
    <mergeCell ref="AA155:AC155"/>
    <mergeCell ref="J114:O114"/>
    <mergeCell ref="C113:H113"/>
    <mergeCell ref="J113:O113"/>
    <mergeCell ref="P114:U114"/>
    <mergeCell ref="Q105:T105"/>
    <mergeCell ref="M106:P106"/>
    <mergeCell ref="Q106:T106"/>
    <mergeCell ref="C102:H102"/>
    <mergeCell ref="M105:P105"/>
    <mergeCell ref="C103:H103"/>
    <mergeCell ref="C104:H104"/>
    <mergeCell ref="C105:H105"/>
    <mergeCell ref="C106:H106"/>
    <mergeCell ref="M103:P103"/>
    <mergeCell ref="C107:H107"/>
    <mergeCell ref="C111:O111"/>
    <mergeCell ref="I104:L104"/>
    <mergeCell ref="I105:L105"/>
    <mergeCell ref="Q104:T104"/>
    <mergeCell ref="Q103:T103"/>
    <mergeCell ref="M107:P107"/>
    <mergeCell ref="M104:P104"/>
    <mergeCell ref="M67:Q67"/>
    <mergeCell ref="C71:J71"/>
    <mergeCell ref="M69:Q69"/>
    <mergeCell ref="X67:AE67"/>
    <mergeCell ref="J52:K52"/>
    <mergeCell ref="Z54:AF54"/>
    <mergeCell ref="R71:V71"/>
    <mergeCell ref="X61:AF61"/>
    <mergeCell ref="Z55:AF55"/>
    <mergeCell ref="Z53:AV53"/>
    <mergeCell ref="X63:AE64"/>
    <mergeCell ref="AI57:AV57"/>
    <mergeCell ref="Z57:AF57"/>
    <mergeCell ref="AG57:AH57"/>
    <mergeCell ref="AI54:AV54"/>
    <mergeCell ref="M71:Q71"/>
    <mergeCell ref="C68:J68"/>
    <mergeCell ref="C63:J64"/>
    <mergeCell ref="C69:J69"/>
    <mergeCell ref="R69:V69"/>
    <mergeCell ref="AI67:AK67"/>
    <mergeCell ref="AF7:AI7"/>
    <mergeCell ref="Q7:U7"/>
    <mergeCell ref="AG8:AH9"/>
    <mergeCell ref="C25:F25"/>
    <mergeCell ref="J44:K44"/>
    <mergeCell ref="J49:K49"/>
    <mergeCell ref="R40:W40"/>
    <mergeCell ref="C51:F51"/>
    <mergeCell ref="J37:K37"/>
    <mergeCell ref="G38:I38"/>
    <mergeCell ref="C41:F41"/>
    <mergeCell ref="C37:F37"/>
    <mergeCell ref="C42:F42"/>
    <mergeCell ref="J41:K41"/>
    <mergeCell ref="C39:F39"/>
    <mergeCell ref="G39:I39"/>
    <mergeCell ref="J38:K38"/>
    <mergeCell ref="C48:F48"/>
    <mergeCell ref="C47:F47"/>
    <mergeCell ref="J51:K51"/>
    <mergeCell ref="R51:W51"/>
    <mergeCell ref="J48:K48"/>
    <mergeCell ref="C50:F50"/>
    <mergeCell ref="G42:I42"/>
    <mergeCell ref="J33:K33"/>
    <mergeCell ref="G34:I34"/>
    <mergeCell ref="G33:I33"/>
    <mergeCell ref="C33:F33"/>
    <mergeCell ref="C1:AT1"/>
    <mergeCell ref="AR33:AV33"/>
    <mergeCell ref="AR34:AV34"/>
    <mergeCell ref="AL33:AP33"/>
    <mergeCell ref="AL31:AV31"/>
    <mergeCell ref="AL34:AP34"/>
    <mergeCell ref="J34:K34"/>
    <mergeCell ref="R31:W31"/>
    <mergeCell ref="Y31:AC31"/>
    <mergeCell ref="Y32:AC32"/>
    <mergeCell ref="C29:F29"/>
    <mergeCell ref="C30:F30"/>
    <mergeCell ref="J30:K30"/>
    <mergeCell ref="J24:K24"/>
    <mergeCell ref="J25:K25"/>
    <mergeCell ref="C24:F24"/>
    <mergeCell ref="J27:K27"/>
    <mergeCell ref="J28:K28"/>
    <mergeCell ref="C26:F26"/>
    <mergeCell ref="G3:AD3"/>
    <mergeCell ref="G26:I26"/>
    <mergeCell ref="G29:I29"/>
    <mergeCell ref="G28:I28"/>
    <mergeCell ref="C28:F28"/>
    <mergeCell ref="C38:F38"/>
    <mergeCell ref="C34:F34"/>
    <mergeCell ref="C32:F32"/>
    <mergeCell ref="G32:I32"/>
    <mergeCell ref="G31:I31"/>
    <mergeCell ref="C31:F31"/>
    <mergeCell ref="C27:F27"/>
    <mergeCell ref="G30:I30"/>
    <mergeCell ref="C84:I84"/>
    <mergeCell ref="Q89:V89"/>
    <mergeCell ref="J84:K84"/>
    <mergeCell ref="J85:K85"/>
    <mergeCell ref="J39:K39"/>
    <mergeCell ref="J40:K40"/>
    <mergeCell ref="G40:I40"/>
    <mergeCell ref="G45:I45"/>
    <mergeCell ref="J35:K35"/>
    <mergeCell ref="J36:K36"/>
    <mergeCell ref="J45:K45"/>
    <mergeCell ref="G35:I35"/>
    <mergeCell ref="J42:K42"/>
    <mergeCell ref="G41:I41"/>
    <mergeCell ref="J43:K43"/>
    <mergeCell ref="C35:F35"/>
    <mergeCell ref="C36:F36"/>
    <mergeCell ref="G37:I37"/>
    <mergeCell ref="G36:I36"/>
    <mergeCell ref="G50:I50"/>
    <mergeCell ref="C40:F40"/>
    <mergeCell ref="G46:I46"/>
    <mergeCell ref="G47:I47"/>
    <mergeCell ref="C67:J67"/>
    <mergeCell ref="C65:J65"/>
    <mergeCell ref="M70:Q70"/>
    <mergeCell ref="M102:P102"/>
    <mergeCell ref="Q102:T102"/>
    <mergeCell ref="I102:L102"/>
    <mergeCell ref="M100:P100"/>
    <mergeCell ref="I98:L98"/>
    <mergeCell ref="I101:L101"/>
    <mergeCell ref="C92:I92"/>
    <mergeCell ref="C100:H100"/>
    <mergeCell ref="C95:U95"/>
    <mergeCell ref="Q98:T98"/>
    <mergeCell ref="Q99:T99"/>
    <mergeCell ref="C97:H97"/>
    <mergeCell ref="C98:H98"/>
    <mergeCell ref="M99:P99"/>
    <mergeCell ref="I100:L100"/>
    <mergeCell ref="I99:L99"/>
    <mergeCell ref="C90:I90"/>
    <mergeCell ref="C88:I88"/>
    <mergeCell ref="C89:I89"/>
    <mergeCell ref="Q87:V87"/>
    <mergeCell ref="C87:I87"/>
    <mergeCell ref="C85:I85"/>
    <mergeCell ref="Q97:T97"/>
    <mergeCell ref="M98:P98"/>
    <mergeCell ref="M97:P97"/>
    <mergeCell ref="Q100:T100"/>
    <mergeCell ref="C99:H99"/>
    <mergeCell ref="C101:H101"/>
    <mergeCell ref="Q82:V82"/>
    <mergeCell ref="C70:J70"/>
    <mergeCell ref="J83:K83"/>
    <mergeCell ref="C82:I82"/>
    <mergeCell ref="Q86:V86"/>
    <mergeCell ref="J89:K89"/>
    <mergeCell ref="J92:K92"/>
    <mergeCell ref="Q92:V92"/>
    <mergeCell ref="I97:L97"/>
    <mergeCell ref="M101:P101"/>
    <mergeCell ref="C72:J72"/>
    <mergeCell ref="M77:M80"/>
    <mergeCell ref="N77:N80"/>
    <mergeCell ref="O77:O80"/>
    <mergeCell ref="L77:L80"/>
    <mergeCell ref="J77:K79"/>
    <mergeCell ref="C86:I86"/>
    <mergeCell ref="J88:K88"/>
    <mergeCell ref="AA130:AG130"/>
    <mergeCell ref="AA129:AG129"/>
    <mergeCell ref="X123:Z123"/>
    <mergeCell ref="X125:Z125"/>
    <mergeCell ref="X130:Z130"/>
    <mergeCell ref="AH77:AL77"/>
    <mergeCell ref="AA115:AG115"/>
    <mergeCell ref="X120:Z120"/>
    <mergeCell ref="X122:Z122"/>
    <mergeCell ref="X127:Z127"/>
    <mergeCell ref="X126:Z126"/>
    <mergeCell ref="AB98:AI98"/>
    <mergeCell ref="AB99:AI99"/>
    <mergeCell ref="X113:AH113"/>
    <mergeCell ref="AJ99:AR99"/>
    <mergeCell ref="AJ101:AR101"/>
    <mergeCell ref="AO92:AT92"/>
    <mergeCell ref="W92:AB92"/>
    <mergeCell ref="AC92:AH92"/>
    <mergeCell ref="AO84:AT84"/>
    <mergeCell ref="AO91:AT91"/>
    <mergeCell ref="AI86:AN86"/>
    <mergeCell ref="AI91:AN91"/>
    <mergeCell ref="AB95:AS95"/>
    <mergeCell ref="AJ126:AL126"/>
    <mergeCell ref="AM128:AS128"/>
    <mergeCell ref="AA122:AG122"/>
    <mergeCell ref="AJ123:AL123"/>
    <mergeCell ref="AM123:AS123"/>
    <mergeCell ref="AM124:AS124"/>
    <mergeCell ref="AM125:AS125"/>
    <mergeCell ref="AA123:AG123"/>
    <mergeCell ref="AA124:AG124"/>
    <mergeCell ref="AJ124:AL124"/>
    <mergeCell ref="AJ125:AL125"/>
    <mergeCell ref="AA128:AG128"/>
    <mergeCell ref="AM115:AS115"/>
    <mergeCell ref="AA118:AG118"/>
    <mergeCell ref="AA117:AG117"/>
    <mergeCell ref="AJ121:AL121"/>
    <mergeCell ref="AA120:AG120"/>
    <mergeCell ref="X124:Z124"/>
    <mergeCell ref="AA125:AG125"/>
    <mergeCell ref="AO90:AT90"/>
    <mergeCell ref="W89:AB89"/>
    <mergeCell ref="AB101:AI101"/>
    <mergeCell ref="AJ122:AL122"/>
    <mergeCell ref="AJ98:AR98"/>
    <mergeCell ref="AB96:AS96"/>
    <mergeCell ref="W91:AB91"/>
    <mergeCell ref="AC91:AH91"/>
    <mergeCell ref="X121:Z121"/>
    <mergeCell ref="AA121:AG121"/>
    <mergeCell ref="X119:Z119"/>
    <mergeCell ref="AA116:AG116"/>
    <mergeCell ref="AM121:AS121"/>
    <mergeCell ref="AJ117:AL117"/>
    <mergeCell ref="AJ115:AL115"/>
    <mergeCell ref="AJ120:AL120"/>
    <mergeCell ref="AM117:AS117"/>
    <mergeCell ref="AM120:AS120"/>
    <mergeCell ref="AJ116:AL116"/>
    <mergeCell ref="AM118:AS118"/>
    <mergeCell ref="AM119:AS119"/>
    <mergeCell ref="AA119:AG119"/>
    <mergeCell ref="AM130:AS130"/>
    <mergeCell ref="AJ131:AL131"/>
    <mergeCell ref="AA133:AG133"/>
    <mergeCell ref="AJ134:AL134"/>
    <mergeCell ref="AM133:AS133"/>
    <mergeCell ref="AJ132:AL132"/>
    <mergeCell ref="AM132:AS132"/>
    <mergeCell ref="AA131:AG131"/>
    <mergeCell ref="AA132:AG132"/>
    <mergeCell ref="AJ130:AL130"/>
    <mergeCell ref="AM134:AS134"/>
    <mergeCell ref="AM131:AS131"/>
    <mergeCell ref="AM122:AS122"/>
    <mergeCell ref="AM127:AS127"/>
    <mergeCell ref="AA127:AG127"/>
    <mergeCell ref="AM129:AS129"/>
    <mergeCell ref="AJ127:AL127"/>
    <mergeCell ref="AM126:AS126"/>
    <mergeCell ref="AA126:AG126"/>
    <mergeCell ref="AM135:AS135"/>
    <mergeCell ref="AJ135:AL135"/>
    <mergeCell ref="AJ138:AT138"/>
    <mergeCell ref="C134:F134"/>
    <mergeCell ref="C133:F133"/>
    <mergeCell ref="T134:V134"/>
    <mergeCell ref="L134:O134"/>
    <mergeCell ref="L138:O138"/>
    <mergeCell ref="P137:S137"/>
    <mergeCell ref="P138:S138"/>
    <mergeCell ref="G133:K133"/>
    <mergeCell ref="L133:O133"/>
    <mergeCell ref="P133:S133"/>
    <mergeCell ref="P134:S134"/>
    <mergeCell ref="L137:O137"/>
    <mergeCell ref="G134:K134"/>
    <mergeCell ref="P135:S135"/>
    <mergeCell ref="G136:K136"/>
    <mergeCell ref="G137:K137"/>
    <mergeCell ref="AA135:AG135"/>
    <mergeCell ref="T135:V135"/>
    <mergeCell ref="T133:V133"/>
    <mergeCell ref="AM136:AS136"/>
    <mergeCell ref="AJ136:AL136"/>
    <mergeCell ref="N176:O176"/>
    <mergeCell ref="I175:O175"/>
    <mergeCell ref="I174:M174"/>
    <mergeCell ref="N170:O170"/>
    <mergeCell ref="B175:H175"/>
    <mergeCell ref="G174:H174"/>
    <mergeCell ref="G176:H176"/>
    <mergeCell ref="B176:F176"/>
    <mergeCell ref="I176:M176"/>
    <mergeCell ref="I172:M172"/>
    <mergeCell ref="I171:O171"/>
    <mergeCell ref="I170:M170"/>
    <mergeCell ref="B174:F174"/>
    <mergeCell ref="B173:H173"/>
    <mergeCell ref="B172:F172"/>
    <mergeCell ref="I173:O173"/>
    <mergeCell ref="N172:O172"/>
    <mergeCell ref="N174:O174"/>
    <mergeCell ref="G172:H172"/>
    <mergeCell ref="B171:H171"/>
    <mergeCell ref="G170:H170"/>
    <mergeCell ref="B170:F170"/>
    <mergeCell ref="I168:M168"/>
    <mergeCell ref="N168:O168"/>
    <mergeCell ref="G168:H168"/>
    <mergeCell ref="I107:L107"/>
    <mergeCell ref="P115:U115"/>
    <mergeCell ref="Q107:T107"/>
    <mergeCell ref="B168:F168"/>
    <mergeCell ref="B169:H169"/>
    <mergeCell ref="I167:O167"/>
    <mergeCell ref="B167:H167"/>
    <mergeCell ref="G166:H166"/>
    <mergeCell ref="B166:F166"/>
    <mergeCell ref="C121:H121"/>
    <mergeCell ref="J124:O124"/>
    <mergeCell ref="C131:F131"/>
    <mergeCell ref="G130:K130"/>
    <mergeCell ref="J123:O123"/>
    <mergeCell ref="P121:U121"/>
    <mergeCell ref="C135:F135"/>
    <mergeCell ref="I169:O169"/>
    <mergeCell ref="C149:AJ149"/>
    <mergeCell ref="X145:Z145"/>
    <mergeCell ref="X118:Z118"/>
    <mergeCell ref="J117:O117"/>
    <mergeCell ref="B162:F162"/>
    <mergeCell ref="G162:H162"/>
    <mergeCell ref="B163:H163"/>
    <mergeCell ref="G164:H164"/>
    <mergeCell ref="B165:H165"/>
    <mergeCell ref="N164:O164"/>
    <mergeCell ref="C136:F136"/>
    <mergeCell ref="K155:N155"/>
    <mergeCell ref="B160:O160"/>
    <mergeCell ref="C153:J153"/>
    <mergeCell ref="O153:U153"/>
    <mergeCell ref="K153:N153"/>
    <mergeCell ref="I163:O163"/>
    <mergeCell ref="I161:O161"/>
    <mergeCell ref="B164:F164"/>
    <mergeCell ref="B159:O159"/>
    <mergeCell ref="N162:O162"/>
    <mergeCell ref="P139:S139"/>
    <mergeCell ref="C139:F139"/>
    <mergeCell ref="C138:F138"/>
    <mergeCell ref="C151:J151"/>
    <mergeCell ref="C152:J152"/>
    <mergeCell ref="T137:V137"/>
    <mergeCell ref="C137:F137"/>
    <mergeCell ref="B161:H161"/>
    <mergeCell ref="T138:V138"/>
    <mergeCell ref="AA134:AG134"/>
    <mergeCell ref="Y151:Z151"/>
    <mergeCell ref="X143:Z143"/>
    <mergeCell ref="K151:N151"/>
    <mergeCell ref="O151:U151"/>
    <mergeCell ref="O152:U152"/>
    <mergeCell ref="K152:N152"/>
    <mergeCell ref="L139:O139"/>
    <mergeCell ref="T139:V139"/>
    <mergeCell ref="X138:Z138"/>
    <mergeCell ref="V151:X151"/>
    <mergeCell ref="G138:K138"/>
    <mergeCell ref="Y152:Z152"/>
    <mergeCell ref="X139:Z139"/>
    <mergeCell ref="X136:Z136"/>
    <mergeCell ref="X141:Z141"/>
    <mergeCell ref="AA144:AG144"/>
    <mergeCell ref="AA141:AG141"/>
    <mergeCell ref="AA140:AG140"/>
    <mergeCell ref="X140:Z140"/>
    <mergeCell ref="AD156:AJ156"/>
    <mergeCell ref="K156:N156"/>
    <mergeCell ref="I166:M166"/>
    <mergeCell ref="I162:M162"/>
    <mergeCell ref="I165:O165"/>
    <mergeCell ref="N166:O166"/>
    <mergeCell ref="I164:M164"/>
    <mergeCell ref="X134:Z134"/>
    <mergeCell ref="X131:Z131"/>
    <mergeCell ref="AA143:AG143"/>
    <mergeCell ref="X133:Z133"/>
    <mergeCell ref="AD151:AJ151"/>
    <mergeCell ref="AJ133:AL133"/>
    <mergeCell ref="AD152:AJ152"/>
    <mergeCell ref="X142:Z142"/>
    <mergeCell ref="AA145:AG145"/>
    <mergeCell ref="AA152:AC152"/>
    <mergeCell ref="X144:Z144"/>
    <mergeCell ref="G139:K139"/>
    <mergeCell ref="L135:O135"/>
    <mergeCell ref="AA142:AG142"/>
    <mergeCell ref="AA139:AG139"/>
    <mergeCell ref="X137:Z137"/>
    <mergeCell ref="AA137:AG137"/>
    <mergeCell ref="X135:Z135"/>
    <mergeCell ref="X132:Z132"/>
    <mergeCell ref="AP140:AT140"/>
    <mergeCell ref="AP141:AT141"/>
    <mergeCell ref="AP142:AT142"/>
    <mergeCell ref="AP143:AT143"/>
    <mergeCell ref="AP144:AT144"/>
    <mergeCell ref="AJ139:AN139"/>
    <mergeCell ref="AJ140:AN140"/>
    <mergeCell ref="AJ141:AN141"/>
    <mergeCell ref="AJ142:AN142"/>
    <mergeCell ref="AJ143:AN143"/>
    <mergeCell ref="AJ144:AN144"/>
    <mergeCell ref="AP139:AT139"/>
  </mergeCells>
  <conditionalFormatting sqref="V11 AD11 V4:AD4 V6:AD8 N81 N85:N89 G9:O9 G4:O7">
    <cfRule type="containsBlanks" dxfId="387" priority="983">
      <formula>LEN(TRIM(G4))=0</formula>
    </cfRule>
  </conditionalFormatting>
  <conditionalFormatting sqref="C65:J71">
    <cfRule type="containsBlanks" dxfId="386" priority="1005">
      <formula>LEN(TRIM(C65))=0</formula>
    </cfRule>
  </conditionalFormatting>
  <conditionalFormatting sqref="X65:X71">
    <cfRule type="containsBlanks" dxfId="385" priority="1006">
      <formula>LEN(TRIM(X65))=0</formula>
    </cfRule>
  </conditionalFormatting>
  <conditionalFormatting sqref="AF24 AG46">
    <cfRule type="expression" dxfId="384" priority="836">
      <formula>SUM(#REF!)=#REF!</formula>
    </cfRule>
    <cfRule type="containsBlanks" dxfId="383" priority="837">
      <formula>LEN(TRIM(AF24))=0</formula>
    </cfRule>
  </conditionalFormatting>
  <conditionalFormatting sqref="G24:I53">
    <cfRule type="expression" dxfId="382" priority="825">
      <formula>OR($C24="Crafts",$C24="Performance",$C24="Science")</formula>
    </cfRule>
    <cfRule type="expression" dxfId="381" priority="826">
      <formula>NOT(OR($C24="Hobby",$C24="Expression",$C24="Crafts",$C24="Politics",$C24="Performance"))</formula>
    </cfRule>
  </conditionalFormatting>
  <conditionalFormatting sqref="G24:I53">
    <cfRule type="expression" dxfId="380" priority="824">
      <formula>NOT($G24="")</formula>
    </cfRule>
  </conditionalFormatting>
  <conditionalFormatting sqref="C86:C89 L24:L48 X116:Z145 AJ116:AL136">
    <cfRule type="containsBlanks" dxfId="379" priority="796">
      <formula>LEN(TRIM(C24))=0</formula>
    </cfRule>
  </conditionalFormatting>
  <conditionalFormatting sqref="AB98:AI98">
    <cfRule type="containsBlanks" dxfId="378" priority="781">
      <formula>LEN(TRIM(AB98))=0</formula>
    </cfRule>
  </conditionalFormatting>
  <conditionalFormatting sqref="AJ117:AL120 X117:Z120 X122:Z145 AJ122:AL136">
    <cfRule type="expression" dxfId="377" priority="740">
      <formula>X116=""</formula>
    </cfRule>
  </conditionalFormatting>
  <conditionalFormatting sqref="AF66:AF71">
    <cfRule type="expression" dxfId="376" priority="717">
      <formula>SUM($AF$65:$AF$71)=7</formula>
    </cfRule>
  </conditionalFormatting>
  <conditionalFormatting sqref="C24">
    <cfRule type="containsBlanks" dxfId="375" priority="715">
      <formula>LEN(TRIM(C24))=0</formula>
    </cfRule>
  </conditionalFormatting>
  <conditionalFormatting sqref="L24:L48">
    <cfRule type="expression" dxfId="374" priority="713">
      <formula>$C24=""</formula>
    </cfRule>
  </conditionalFormatting>
  <conditionalFormatting sqref="G3">
    <cfRule type="containsBlanks" dxfId="373" priority="711">
      <formula>LEN(TRIM(G3))=0</formula>
    </cfRule>
  </conditionalFormatting>
  <conditionalFormatting sqref="C98:H107">
    <cfRule type="containsBlanks" dxfId="372" priority="703">
      <formula>LEN(TRIM(C98))=0</formula>
    </cfRule>
  </conditionalFormatting>
  <conditionalFormatting sqref="C131">
    <cfRule type="containsBlanks" dxfId="371" priority="701">
      <formula>LEN(TRIM(C131))=0</formula>
    </cfRule>
  </conditionalFormatting>
  <conditionalFormatting sqref="AH24">
    <cfRule type="containsBlanks" dxfId="370" priority="699">
      <formula>LEN(TRIM(AH24))=0</formula>
    </cfRule>
  </conditionalFormatting>
  <conditionalFormatting sqref="V9:AD9">
    <cfRule type="containsBlanks" dxfId="369" priority="698">
      <formula>LEN(TRIM(V9))=0</formula>
    </cfRule>
  </conditionalFormatting>
  <conditionalFormatting sqref="V10:AD10">
    <cfRule type="containsBlanks" dxfId="368" priority="697">
      <formula>LEN(TRIM(V10))=0</formula>
    </cfRule>
  </conditionalFormatting>
  <conditionalFormatting sqref="V5:AD5">
    <cfRule type="containsBlanks" dxfId="367" priority="696">
      <formula>LEN(TRIM(V5))=0</formula>
    </cfRule>
  </conditionalFormatting>
  <conditionalFormatting sqref="I163:O164">
    <cfRule type="containsBlanks" dxfId="366" priority="695">
      <formula>LEN(TRIM(I163))=0</formula>
    </cfRule>
  </conditionalFormatting>
  <conditionalFormatting sqref="I165:O166">
    <cfRule type="containsBlanks" dxfId="365" priority="694">
      <formula>LEN(TRIM(I165))=0</formula>
    </cfRule>
  </conditionalFormatting>
  <conditionalFormatting sqref="I167:O168">
    <cfRule type="containsBlanks" dxfId="364" priority="693">
      <formula>LEN(TRIM(I167))=0</formula>
    </cfRule>
  </conditionalFormatting>
  <conditionalFormatting sqref="I169:O170">
    <cfRule type="containsBlanks" dxfId="363" priority="692">
      <formula>LEN(TRIM(I169))=0</formula>
    </cfRule>
  </conditionalFormatting>
  <conditionalFormatting sqref="I171:O172">
    <cfRule type="containsBlanks" dxfId="362" priority="691">
      <formula>LEN(TRIM(I171))=0</formula>
    </cfRule>
  </conditionalFormatting>
  <conditionalFormatting sqref="I173:O174">
    <cfRule type="containsBlanks" dxfId="361" priority="690">
      <formula>LEN(TRIM(I173))=0</formula>
    </cfRule>
  </conditionalFormatting>
  <conditionalFormatting sqref="I175:O176">
    <cfRule type="containsBlanks" dxfId="360" priority="689">
      <formula>LEN(TRIM(I175))=0</formula>
    </cfRule>
  </conditionalFormatting>
  <conditionalFormatting sqref="I161:O162">
    <cfRule type="containsBlanks" dxfId="359" priority="686">
      <formula>LEN(TRIM(I161))=0</formula>
    </cfRule>
  </conditionalFormatting>
  <conditionalFormatting sqref="B163:H164">
    <cfRule type="containsBlanks" dxfId="358" priority="685">
      <formula>LEN(TRIM(B163))=0</formula>
    </cfRule>
  </conditionalFormatting>
  <conditionalFormatting sqref="B165:H166">
    <cfRule type="containsBlanks" dxfId="357" priority="684">
      <formula>LEN(TRIM(B165))=0</formula>
    </cfRule>
  </conditionalFormatting>
  <conditionalFormatting sqref="B167:H168">
    <cfRule type="containsBlanks" dxfId="356" priority="683">
      <formula>LEN(TRIM(B167))=0</formula>
    </cfRule>
  </conditionalFormatting>
  <conditionalFormatting sqref="B169:H170">
    <cfRule type="containsBlanks" dxfId="355" priority="682">
      <formula>LEN(TRIM(B169))=0</formula>
    </cfRule>
  </conditionalFormatting>
  <conditionalFormatting sqref="B171:H172">
    <cfRule type="containsBlanks" dxfId="354" priority="681">
      <formula>LEN(TRIM(B171))=0</formula>
    </cfRule>
  </conditionalFormatting>
  <conditionalFormatting sqref="B173:H174">
    <cfRule type="containsBlanks" dxfId="353" priority="680">
      <formula>LEN(TRIM(B173))=0</formula>
    </cfRule>
  </conditionalFormatting>
  <conditionalFormatting sqref="B175:H176">
    <cfRule type="containsBlanks" dxfId="352" priority="679">
      <formula>LEN(TRIM(B175))=0</formula>
    </cfRule>
  </conditionalFormatting>
  <conditionalFormatting sqref="B161:H162">
    <cfRule type="containsBlanks" dxfId="351" priority="676">
      <formula>LEN(TRIM(B161))=0</formula>
    </cfRule>
  </conditionalFormatting>
  <conditionalFormatting sqref="N17">
    <cfRule type="cellIs" dxfId="350" priority="648" operator="greaterThan">
      <formula>0</formula>
    </cfRule>
    <cfRule type="containsBlanks" dxfId="349" priority="649">
      <formula>LEN(TRIM(N17))=0</formula>
    </cfRule>
  </conditionalFormatting>
  <conditionalFormatting sqref="J17">
    <cfRule type="expression" dxfId="348" priority="1040">
      <formula>SUM(#REF!)=#REF!</formula>
    </cfRule>
    <cfRule type="cellIs" dxfId="347" priority="1041" operator="greaterThan">
      <formula>0</formula>
    </cfRule>
    <cfRule type="containsBlanks" dxfId="346" priority="1042">
      <formula>LEN(TRIM(J17))=0</formula>
    </cfRule>
  </conditionalFormatting>
  <conditionalFormatting sqref="C53">
    <cfRule type="containsBlanks" dxfId="345" priority="617">
      <formula>LEN(TRIM(C53))=0</formula>
    </cfRule>
  </conditionalFormatting>
  <conditionalFormatting sqref="C25:C48">
    <cfRule type="containsBlanks" dxfId="344" priority="621">
      <formula>LEN(TRIM(C25))=0</formula>
    </cfRule>
  </conditionalFormatting>
  <conditionalFormatting sqref="Y25:Y33">
    <cfRule type="containsBlanks" dxfId="343" priority="609">
      <formula>LEN(TRIM(Y25))=0</formula>
    </cfRule>
  </conditionalFormatting>
  <conditionalFormatting sqref="C50">
    <cfRule type="containsBlanks" dxfId="342" priority="620">
      <formula>LEN(TRIM(C50))=0</formula>
    </cfRule>
  </conditionalFormatting>
  <conditionalFormatting sqref="C51">
    <cfRule type="containsBlanks" dxfId="341" priority="619">
      <formula>LEN(TRIM(C51))=0</formula>
    </cfRule>
  </conditionalFormatting>
  <conditionalFormatting sqref="C52">
    <cfRule type="containsBlanks" dxfId="340" priority="618">
      <formula>LEN(TRIM(C52))=0</formula>
    </cfRule>
  </conditionalFormatting>
  <conditionalFormatting sqref="Y24">
    <cfRule type="containsBlanks" dxfId="339" priority="616">
      <formula>LEN(TRIM(Y24))=0</formula>
    </cfRule>
  </conditionalFormatting>
  <conditionalFormatting sqref="AI46">
    <cfRule type="containsBlanks" dxfId="338" priority="611">
      <formula>LEN(TRIM(AI46))=0</formula>
    </cfRule>
  </conditionalFormatting>
  <conditionalFormatting sqref="AF25:AF33">
    <cfRule type="expression" dxfId="337" priority="607">
      <formula>SUM(#REF!)=#REF!</formula>
    </cfRule>
    <cfRule type="containsBlanks" dxfId="336" priority="608">
      <formula>LEN(TRIM(AF25))=0</formula>
    </cfRule>
  </conditionalFormatting>
  <conditionalFormatting sqref="AH25:AH33">
    <cfRule type="containsBlanks" dxfId="335" priority="606">
      <formula>LEN(TRIM(AH25))=0</formula>
    </cfRule>
  </conditionalFormatting>
  <conditionalFormatting sqref="N24:N25">
    <cfRule type="containsBlanks" dxfId="334" priority="605">
      <formula>LEN(TRIM(N24))=0</formula>
    </cfRule>
  </conditionalFormatting>
  <conditionalFormatting sqref="AC17">
    <cfRule type="cellIs" dxfId="333" priority="600" operator="greaterThan">
      <formula>0</formula>
    </cfRule>
    <cfRule type="containsBlanks" dxfId="332" priority="601">
      <formula>LEN(TRIM(AC17))=0</formula>
    </cfRule>
  </conditionalFormatting>
  <conditionalFormatting sqref="Y17">
    <cfRule type="expression" dxfId="331" priority="602">
      <formula>SUM(#REF!)=#REF!</formula>
    </cfRule>
    <cfRule type="cellIs" dxfId="330" priority="603" operator="greaterThan">
      <formula>0</formula>
    </cfRule>
    <cfRule type="containsBlanks" dxfId="329" priority="604">
      <formula>LEN(TRIM(Y17))=0</formula>
    </cfRule>
  </conditionalFormatting>
  <conditionalFormatting sqref="AR17">
    <cfRule type="cellIs" dxfId="328" priority="595" operator="greaterThan">
      <formula>0</formula>
    </cfRule>
    <cfRule type="containsBlanks" dxfId="327" priority="596">
      <formula>LEN(TRIM(AR17))=0</formula>
    </cfRule>
  </conditionalFormatting>
  <conditionalFormatting sqref="AN17">
    <cfRule type="expression" dxfId="326" priority="597">
      <formula>SUM(#REF!)=#REF!</formula>
    </cfRule>
    <cfRule type="cellIs" dxfId="325" priority="598" operator="greaterThan">
      <formula>0</formula>
    </cfRule>
    <cfRule type="containsBlanks" dxfId="324" priority="599">
      <formula>LEN(TRIM(AN17))=0</formula>
    </cfRule>
  </conditionalFormatting>
  <conditionalFormatting sqref="Y34">
    <cfRule type="containsBlanks" dxfId="323" priority="594">
      <formula>LEN(TRIM(Y34))=0</formula>
    </cfRule>
  </conditionalFormatting>
  <conditionalFormatting sqref="AF34">
    <cfRule type="expression" dxfId="322" priority="592">
      <formula>SUM(#REF!)=#REF!</formula>
    </cfRule>
    <cfRule type="containsBlanks" dxfId="321" priority="593">
      <formula>LEN(TRIM(AF34))=0</formula>
    </cfRule>
  </conditionalFormatting>
  <conditionalFormatting sqref="AH34">
    <cfRule type="containsBlanks" dxfId="320" priority="591">
      <formula>LEN(TRIM(AH34))=0</formula>
    </cfRule>
  </conditionalFormatting>
  <conditionalFormatting sqref="Y35">
    <cfRule type="containsBlanks" dxfId="319" priority="590">
      <formula>LEN(TRIM(Y35))=0</formula>
    </cfRule>
  </conditionalFormatting>
  <conditionalFormatting sqref="AF35">
    <cfRule type="expression" dxfId="318" priority="588">
      <formula>SUM(#REF!)=#REF!</formula>
    </cfRule>
    <cfRule type="containsBlanks" dxfId="317" priority="589">
      <formula>LEN(TRIM(AF35))=0</formula>
    </cfRule>
  </conditionalFormatting>
  <conditionalFormatting sqref="AH35">
    <cfRule type="containsBlanks" dxfId="316" priority="587">
      <formula>LEN(TRIM(AH35))=0</formula>
    </cfRule>
  </conditionalFormatting>
  <conditionalFormatting sqref="Y36">
    <cfRule type="containsBlanks" dxfId="315" priority="586">
      <formula>LEN(TRIM(Y36))=0</formula>
    </cfRule>
  </conditionalFormatting>
  <conditionalFormatting sqref="AF36">
    <cfRule type="expression" dxfId="314" priority="584">
      <formula>SUM(#REF!)=#REF!</formula>
    </cfRule>
    <cfRule type="containsBlanks" dxfId="313" priority="585">
      <formula>LEN(TRIM(AF36))=0</formula>
    </cfRule>
  </conditionalFormatting>
  <conditionalFormatting sqref="AH36">
    <cfRule type="containsBlanks" dxfId="312" priority="583">
      <formula>LEN(TRIM(AH36))=0</formula>
    </cfRule>
  </conditionalFormatting>
  <conditionalFormatting sqref="Y37">
    <cfRule type="containsBlanks" dxfId="311" priority="582">
      <formula>LEN(TRIM(Y37))=0</formula>
    </cfRule>
  </conditionalFormatting>
  <conditionalFormatting sqref="AF37">
    <cfRule type="expression" dxfId="310" priority="580">
      <formula>SUM(#REF!)=#REF!</formula>
    </cfRule>
    <cfRule type="containsBlanks" dxfId="309" priority="581">
      <formula>LEN(TRIM(AF37))=0</formula>
    </cfRule>
  </conditionalFormatting>
  <conditionalFormatting sqref="AH37">
    <cfRule type="containsBlanks" dxfId="308" priority="579">
      <formula>LEN(TRIM(AH37))=0</formula>
    </cfRule>
  </conditionalFormatting>
  <conditionalFormatting sqref="Y38">
    <cfRule type="containsBlanks" dxfId="307" priority="578">
      <formula>LEN(TRIM(Y38))=0</formula>
    </cfRule>
  </conditionalFormatting>
  <conditionalFormatting sqref="AF38">
    <cfRule type="expression" dxfId="306" priority="576">
      <formula>SUM(#REF!)=#REF!</formula>
    </cfRule>
    <cfRule type="containsBlanks" dxfId="305" priority="577">
      <formula>LEN(TRIM(AF38))=0</formula>
    </cfRule>
  </conditionalFormatting>
  <conditionalFormatting sqref="AH38">
    <cfRule type="containsBlanks" dxfId="304" priority="575">
      <formula>LEN(TRIM(AH38))=0</formula>
    </cfRule>
  </conditionalFormatting>
  <conditionalFormatting sqref="AG47:AG51">
    <cfRule type="expression" dxfId="303" priority="1045">
      <formula>SUM(#REF!)=#REF!</formula>
    </cfRule>
    <cfRule type="containsBlanks" dxfId="302" priority="1046">
      <formula>LEN(TRIM(AG47))=0</formula>
    </cfRule>
  </conditionalFormatting>
  <conditionalFormatting sqref="AB95:AS98">
    <cfRule type="expression" dxfId="301" priority="534">
      <formula>Generation&gt;8</formula>
    </cfRule>
  </conditionalFormatting>
  <conditionalFormatting sqref="X77:AL77">
    <cfRule type="containsBlanks" dxfId="300" priority="1243">
      <formula>LEN(TRIM(X77))=0</formula>
    </cfRule>
  </conditionalFormatting>
  <conditionalFormatting sqref="G18">
    <cfRule type="expression" dxfId="299" priority="479">
      <formula>SUM(#REF!)=#REF!</formula>
    </cfRule>
    <cfRule type="cellIs" dxfId="298" priority="480" operator="greaterThan">
      <formula>0</formula>
    </cfRule>
    <cfRule type="containsBlanks" dxfId="297" priority="481">
      <formula>LEN(TRIM(G18))=0</formula>
    </cfRule>
  </conditionalFormatting>
  <conditionalFormatting sqref="AJ98 AS98:AS107">
    <cfRule type="expression" dxfId="296" priority="1085">
      <formula>$AB$98=""</formula>
    </cfRule>
  </conditionalFormatting>
  <conditionalFormatting sqref="AB99:AI107">
    <cfRule type="containsBlanks" dxfId="295" priority="457">
      <formula>LEN(TRIM(AB99))=0</formula>
    </cfRule>
  </conditionalFormatting>
  <conditionalFormatting sqref="AB99:AI107 AS99:AS107">
    <cfRule type="expression" dxfId="294" priority="349">
      <formula>Generation&gt;7</formula>
    </cfRule>
  </conditionalFormatting>
  <conditionalFormatting sqref="C98:V107">
    <cfRule type="expression" dxfId="293" priority="456">
      <formula>Generation&lt;8</formula>
    </cfRule>
  </conditionalFormatting>
  <conditionalFormatting sqref="X113:AH145">
    <cfRule type="expression" dxfId="292" priority="198">
      <formula>AND(COUNTIF(Disciplines,"Thaum*")=0,COUNTIF(Merits,"Sorcerous Dabbler*")=0)</formula>
    </cfRule>
  </conditionalFormatting>
  <conditionalFormatting sqref="R24:W24">
    <cfRule type="expression" dxfId="291" priority="447">
      <formula>$J$24=0</formula>
    </cfRule>
  </conditionalFormatting>
  <conditionalFormatting sqref="R31:W31">
    <cfRule type="expression" dxfId="290" priority="437">
      <formula>$J$38=0</formula>
    </cfRule>
  </conditionalFormatting>
  <conditionalFormatting sqref="Y39">
    <cfRule type="containsBlanks" dxfId="289" priority="377">
      <formula>LEN(TRIM(Y39))=0</formula>
    </cfRule>
  </conditionalFormatting>
  <conditionalFormatting sqref="AF39">
    <cfRule type="expression" dxfId="288" priority="375">
      <formula>SUM(#REF!)=#REF!</formula>
    </cfRule>
    <cfRule type="containsBlanks" dxfId="287" priority="376">
      <formula>LEN(TRIM(AF39))=0</formula>
    </cfRule>
  </conditionalFormatting>
  <conditionalFormatting sqref="AH39">
    <cfRule type="containsBlanks" dxfId="286" priority="374">
      <formula>LEN(TRIM(AH39))=0</formula>
    </cfRule>
  </conditionalFormatting>
  <conditionalFormatting sqref="AL31:AV31">
    <cfRule type="expression" dxfId="285" priority="369">
      <formula>AND($AD$31=0,$AD$32=0)</formula>
    </cfRule>
  </conditionalFormatting>
  <conditionalFormatting sqref="AL32:AP32">
    <cfRule type="expression" dxfId="284" priority="357">
      <formula>$AD$31=0</formula>
    </cfRule>
  </conditionalFormatting>
  <conditionalFormatting sqref="Z46">
    <cfRule type="containsBlanks" dxfId="283" priority="356">
      <formula>LEN(TRIM(Z46))=0</formula>
    </cfRule>
  </conditionalFormatting>
  <conditionalFormatting sqref="X111:AT112">
    <cfRule type="expression" dxfId="282" priority="351">
      <formula>AND(COUNTIF(Disciplines,"Thaum*")=0,COUNTIF(Merits,"Sorcerous Dabbler*")=0,COUNTIF(Disciplines,"Necro*")=0)</formula>
    </cfRule>
  </conditionalFormatting>
  <conditionalFormatting sqref="AJ113:AT136">
    <cfRule type="expression" dxfId="281" priority="199">
      <formula>COUNTIF(Disciplines,"Necro*")=0</formula>
    </cfRule>
  </conditionalFormatting>
  <conditionalFormatting sqref="C132:C138">
    <cfRule type="containsBlanks" dxfId="280" priority="331">
      <formula>LEN(TRIM(C132))=0</formula>
    </cfRule>
  </conditionalFormatting>
  <conditionalFormatting sqref="R43:W43">
    <cfRule type="expression" dxfId="279" priority="322">
      <formula>$Q$44=0</formula>
    </cfRule>
  </conditionalFormatting>
  <conditionalFormatting sqref="G8:O8">
    <cfRule type="containsBlanks" dxfId="278" priority="321">
      <formula>LEN(TRIM(G8))=0</formula>
    </cfRule>
  </conditionalFormatting>
  <conditionalFormatting sqref="N84">
    <cfRule type="containsBlanks" dxfId="277" priority="1227">
      <formula>LEN(TRIM(N84))=0</formula>
    </cfRule>
  </conditionalFormatting>
  <conditionalFormatting sqref="R65:V65">
    <cfRule type="expression" dxfId="276" priority="177">
      <formula>COUNTIF(Merits,"Pliable*")+COUNTIF(Merits,"Additional*Discipline*")=0</formula>
    </cfRule>
    <cfRule type="containsBlanks" dxfId="275" priority="1161">
      <formula>LEN(TRIM(R65))=0</formula>
    </cfRule>
  </conditionalFormatting>
  <conditionalFormatting sqref="X79:AB79">
    <cfRule type="containsBlanks" dxfId="274" priority="1242">
      <formula>LEN(TRIM(X79))=0</formula>
    </cfRule>
  </conditionalFormatting>
  <conditionalFormatting sqref="AR32:AV32">
    <cfRule type="expression" dxfId="273" priority="302">
      <formula>$AD$32=0</formula>
    </cfRule>
  </conditionalFormatting>
  <conditionalFormatting sqref="AM4:AT4">
    <cfRule type="containsBlanks" dxfId="272" priority="301">
      <formula>LEN(TRIM(AM4))=0</formula>
    </cfRule>
  </conditionalFormatting>
  <conditionalFormatting sqref="AO7">
    <cfRule type="containsBlanks" dxfId="271" priority="297">
      <formula>LEN(TRIM(AO7))=0</formula>
    </cfRule>
  </conditionalFormatting>
  <conditionalFormatting sqref="C63:J64">
    <cfRule type="expression" dxfId="270" priority="294">
      <formula>$K$64&gt;7</formula>
    </cfRule>
  </conditionalFormatting>
  <conditionalFormatting sqref="C139">
    <cfRule type="containsBlanks" dxfId="269" priority="293">
      <formula>LEN(TRIM(C139))=0</formula>
    </cfRule>
  </conditionalFormatting>
  <conditionalFormatting sqref="Z47:Z51">
    <cfRule type="containsBlanks" dxfId="268" priority="284">
      <formula>LEN(TRIM(Z47))=0</formula>
    </cfRule>
  </conditionalFormatting>
  <conditionalFormatting sqref="AI47:AI51">
    <cfRule type="containsBlanks" dxfId="267" priority="283">
      <formula>LEN(TRIM(AI47))=0</formula>
    </cfRule>
  </conditionalFormatting>
  <conditionalFormatting sqref="AL65">
    <cfRule type="containsBlanks" dxfId="266" priority="282">
      <formula>LEN(TRIM(AL65))=0</formula>
    </cfRule>
  </conditionalFormatting>
  <conditionalFormatting sqref="AL66">
    <cfRule type="containsBlanks" dxfId="265" priority="281">
      <formula>LEN(TRIM(AL66))=0</formula>
    </cfRule>
  </conditionalFormatting>
  <conditionalFormatting sqref="AL67">
    <cfRule type="containsBlanks" dxfId="264" priority="280">
      <formula>LEN(TRIM(AL67))=0</formula>
    </cfRule>
  </conditionalFormatting>
  <conditionalFormatting sqref="AI70:AN70">
    <cfRule type="expression" dxfId="263" priority="276">
      <formula>COUNTIF(Flaws,"Stolen Potential*")=0</formula>
    </cfRule>
  </conditionalFormatting>
  <conditionalFormatting sqref="G18">
    <cfRule type="expression" dxfId="262" priority="275">
      <formula>$AO$70="Physical"</formula>
    </cfRule>
  </conditionalFormatting>
  <conditionalFormatting sqref="V18">
    <cfRule type="expression" dxfId="261" priority="272">
      <formula>SUM(#REF!)=#REF!</formula>
    </cfRule>
    <cfRule type="cellIs" dxfId="260" priority="273" operator="greaterThan">
      <formula>0</formula>
    </cfRule>
    <cfRule type="containsBlanks" dxfId="259" priority="274">
      <formula>LEN(TRIM(V18))=0</formula>
    </cfRule>
  </conditionalFormatting>
  <conditionalFormatting sqref="V18">
    <cfRule type="expression" dxfId="258" priority="271">
      <formula>$AO$70="Social"</formula>
    </cfRule>
  </conditionalFormatting>
  <conditionalFormatting sqref="AK18">
    <cfRule type="expression" dxfId="257" priority="268">
      <formula>SUM(#REF!)=#REF!</formula>
    </cfRule>
    <cfRule type="cellIs" dxfId="256" priority="269" operator="greaterThan">
      <formula>0</formula>
    </cfRule>
    <cfRule type="containsBlanks" dxfId="255" priority="270">
      <formula>LEN(TRIM(AK18))=0</formula>
    </cfRule>
  </conditionalFormatting>
  <conditionalFormatting sqref="AK18">
    <cfRule type="expression" dxfId="254" priority="267">
      <formula>$AO$70="Mental"</formula>
    </cfRule>
  </conditionalFormatting>
  <conditionalFormatting sqref="AR33:AV42">
    <cfRule type="expression" dxfId="253" priority="360" stopIfTrue="1">
      <formula>IF(ROW()-ROW($AR$32)&gt;$AD$32*$AK$25,1,0)</formula>
    </cfRule>
    <cfRule type="containsBlanks" dxfId="252" priority="361">
      <formula>LEN(TRIM(AR33))=0</formula>
    </cfRule>
  </conditionalFormatting>
  <conditionalFormatting sqref="AL33:AP42">
    <cfRule type="expression" dxfId="251" priority="264" stopIfTrue="1">
      <formula>IF(ROW()-ROW($AR$32)&gt;$AD$31*$AK$25,1,0)</formula>
    </cfRule>
    <cfRule type="containsBlanks" dxfId="250" priority="265">
      <formula>LEN(TRIM(AL33))=0</formula>
    </cfRule>
  </conditionalFormatting>
  <conditionalFormatting sqref="AO6">
    <cfRule type="expression" dxfId="249" priority="1122">
      <formula>#REF!="Vampire"</formula>
    </cfRule>
    <cfRule type="expression" dxfId="248" priority="1123">
      <formula>NOT(#REF!="Vampire")</formula>
    </cfRule>
    <cfRule type="containsBlanks" dxfId="247" priority="1124">
      <formula>LEN(TRIM(AO6))=0</formula>
    </cfRule>
  </conditionalFormatting>
  <conditionalFormatting sqref="C49">
    <cfRule type="containsBlanks" dxfId="246" priority="263">
      <formula>LEN(TRIM(C49))=0</formula>
    </cfRule>
  </conditionalFormatting>
  <conditionalFormatting sqref="L49">
    <cfRule type="containsBlanks" dxfId="245" priority="262">
      <formula>LEN(TRIM(L49))=0</formula>
    </cfRule>
  </conditionalFormatting>
  <conditionalFormatting sqref="L49">
    <cfRule type="expression" dxfId="244" priority="261">
      <formula>$C49=""</formula>
    </cfRule>
  </conditionalFormatting>
  <conditionalFormatting sqref="AG55">
    <cfRule type="expression" dxfId="243" priority="250">
      <formula>SUM(#REF!)=#REF!</formula>
    </cfRule>
    <cfRule type="containsBlanks" dxfId="242" priority="251">
      <formula>LEN(TRIM(AG55))=0</formula>
    </cfRule>
  </conditionalFormatting>
  <conditionalFormatting sqref="AI55">
    <cfRule type="containsBlanks" dxfId="241" priority="249">
      <formula>LEN(TRIM(AI55))=0</formula>
    </cfRule>
  </conditionalFormatting>
  <conditionalFormatting sqref="AG56:AG57">
    <cfRule type="expression" dxfId="240" priority="252">
      <formula>SUM(#REF!)=#REF!</formula>
    </cfRule>
    <cfRule type="containsBlanks" dxfId="239" priority="253">
      <formula>LEN(TRIM(AG56))=0</formula>
    </cfRule>
  </conditionalFormatting>
  <conditionalFormatting sqref="Z55">
    <cfRule type="containsBlanks" dxfId="238" priority="248">
      <formula>LEN(TRIM(Z55))=0</formula>
    </cfRule>
  </conditionalFormatting>
  <conditionalFormatting sqref="Z56:Z57">
    <cfRule type="containsBlanks" dxfId="237" priority="247">
      <formula>LEN(TRIM(Z56))=0</formula>
    </cfRule>
  </conditionalFormatting>
  <conditionalFormatting sqref="AI56:AI57">
    <cfRule type="containsBlanks" dxfId="236" priority="246">
      <formula>LEN(TRIM(AI56))=0</formula>
    </cfRule>
  </conditionalFormatting>
  <conditionalFormatting sqref="AG58">
    <cfRule type="expression" dxfId="235" priority="244">
      <formula>SUM(#REF!)=#REF!</formula>
    </cfRule>
    <cfRule type="containsBlanks" dxfId="234" priority="245">
      <formula>LEN(TRIM(AG58))=0</formula>
    </cfRule>
  </conditionalFormatting>
  <conditionalFormatting sqref="Z58">
    <cfRule type="containsBlanks" dxfId="233" priority="243">
      <formula>LEN(TRIM(Z58))=0</formula>
    </cfRule>
  </conditionalFormatting>
  <conditionalFormatting sqref="AI58">
    <cfRule type="containsBlanks" dxfId="232" priority="242">
      <formula>LEN(TRIM(AI58))=0</formula>
    </cfRule>
  </conditionalFormatting>
  <conditionalFormatting sqref="M65:Q65">
    <cfRule type="expression" dxfId="231" priority="312">
      <formula>COUNTIF(Merits,"Pliable*")+COUNTIF(Merits,"Additional*Discipline*")=0</formula>
    </cfRule>
  </conditionalFormatting>
  <conditionalFormatting sqref="AI72:AM72">
    <cfRule type="expression" dxfId="230" priority="222">
      <formula>COUNTIF(Flaws,"Inept*")=0</formula>
    </cfRule>
  </conditionalFormatting>
  <conditionalFormatting sqref="AN72:AT72">
    <cfRule type="expression" dxfId="229" priority="220">
      <formula>COUNTIF(Flaws,"Inept*")=0</formula>
    </cfRule>
    <cfRule type="containsBlanks" dxfId="228" priority="221">
      <formula>LEN(TRIM(AN72))=0</formula>
    </cfRule>
  </conditionalFormatting>
  <conditionalFormatting sqref="AO70:AS70">
    <cfRule type="expression" dxfId="227" priority="218">
      <formula>COUNTIF(Flaws,"Stolen Potential*")=0</formula>
    </cfRule>
    <cfRule type="containsBlanks" dxfId="226" priority="219">
      <formula>LEN(TRIM(AO70))=0</formula>
    </cfRule>
  </conditionalFormatting>
  <conditionalFormatting sqref="C114:H114">
    <cfRule type="containsBlanks" dxfId="225" priority="216">
      <formula>LEN(TRIM(C114))=0</formula>
    </cfRule>
  </conditionalFormatting>
  <conditionalFormatting sqref="C115:H115">
    <cfRule type="containsBlanks" dxfId="224" priority="214">
      <formula>LEN(TRIM(C115))=0</formula>
    </cfRule>
  </conditionalFormatting>
  <conditionalFormatting sqref="C116:H116">
    <cfRule type="containsBlanks" dxfId="223" priority="212">
      <formula>LEN(TRIM(C116))=0</formula>
    </cfRule>
  </conditionalFormatting>
  <conditionalFormatting sqref="J114:O118">
    <cfRule type="containsBlanks" dxfId="222" priority="208">
      <formula>LEN(TRIM(J114))=0</formula>
    </cfRule>
  </conditionalFormatting>
  <conditionalFormatting sqref="J121:O125">
    <cfRule type="containsBlanks" dxfId="221" priority="206">
      <formula>LEN(TRIM(J121))=0</formula>
    </cfRule>
  </conditionalFormatting>
  <conditionalFormatting sqref="C121:H121">
    <cfRule type="containsBlanks" dxfId="220" priority="204">
      <formula>LEN(TRIM(C121))=0</formula>
    </cfRule>
  </conditionalFormatting>
  <conditionalFormatting sqref="C122:H122">
    <cfRule type="containsBlanks" dxfId="219" priority="202">
      <formula>LEN(TRIM(C122))=0</formula>
    </cfRule>
  </conditionalFormatting>
  <conditionalFormatting sqref="AJ121:AL121">
    <cfRule type="expression" dxfId="218" priority="350">
      <formula>AJ120=""</formula>
    </cfRule>
  </conditionalFormatting>
  <conditionalFormatting sqref="X121:Z121">
    <cfRule type="expression" dxfId="217" priority="200">
      <formula>X120=""</formula>
    </cfRule>
  </conditionalFormatting>
  <conditionalFormatting sqref="P114:U114">
    <cfRule type="containsBlanks" dxfId="216" priority="197">
      <formula>LEN(TRIM(P114))=0</formula>
    </cfRule>
  </conditionalFormatting>
  <conditionalFormatting sqref="P115:U115">
    <cfRule type="containsBlanks" dxfId="215" priority="195">
      <formula>LEN(TRIM(P115))=0</formula>
    </cfRule>
  </conditionalFormatting>
  <conditionalFormatting sqref="P116:U116">
    <cfRule type="containsBlanks" dxfId="214" priority="193">
      <formula>LEN(TRIM(P116))=0</formula>
    </cfRule>
  </conditionalFormatting>
  <conditionalFormatting sqref="P117:U117">
    <cfRule type="containsBlanks" dxfId="213" priority="191">
      <formula>LEN(TRIM(P117))=0</formula>
    </cfRule>
  </conditionalFormatting>
  <conditionalFormatting sqref="P118:U118">
    <cfRule type="containsBlanks" dxfId="212" priority="189">
      <formula>LEN(TRIM(P118))=0</formula>
    </cfRule>
  </conditionalFormatting>
  <conditionalFormatting sqref="P121:U121">
    <cfRule type="containsBlanks" dxfId="211" priority="187">
      <formula>LEN(TRIM(P121))=0</formula>
    </cfRule>
  </conditionalFormatting>
  <conditionalFormatting sqref="P122:U122">
    <cfRule type="containsBlanks" dxfId="210" priority="185">
      <formula>LEN(TRIM(P122))=0</formula>
    </cfRule>
  </conditionalFormatting>
  <conditionalFormatting sqref="P123:U123">
    <cfRule type="containsBlanks" dxfId="209" priority="183">
      <formula>LEN(TRIM(P123))=0</formula>
    </cfRule>
  </conditionalFormatting>
  <conditionalFormatting sqref="P124:U124">
    <cfRule type="containsBlanks" dxfId="208" priority="181">
      <formula>LEN(TRIM(P124))=0</formula>
    </cfRule>
  </conditionalFormatting>
  <conditionalFormatting sqref="P125:U125">
    <cfRule type="containsBlanks" dxfId="207" priority="179">
      <formula>LEN(TRIM(P125))=0</formula>
    </cfRule>
  </conditionalFormatting>
  <conditionalFormatting sqref="C84:L84 N84:AT84">
    <cfRule type="expression" dxfId="206" priority="1157">
      <formula>$R$65=""</formula>
    </cfRule>
  </conditionalFormatting>
  <conditionalFormatting sqref="M67:Q67">
    <cfRule type="expression" dxfId="205" priority="1231">
      <formula>COUNTIF(Merits,"Auspicious*")=0</formula>
    </cfRule>
  </conditionalFormatting>
  <conditionalFormatting sqref="R67:V67">
    <cfRule type="expression" dxfId="204" priority="1232">
      <formula>COUNTIF(Merits,"Auspicious*")=0</formula>
    </cfRule>
    <cfRule type="containsBlanks" dxfId="203" priority="1233">
      <formula>LEN(TRIM(R67))=0</formula>
    </cfRule>
  </conditionalFormatting>
  <conditionalFormatting sqref="AF65">
    <cfRule type="expression" dxfId="202" priority="176">
      <formula>SUM($AF$65:$AF$71)=7</formula>
    </cfRule>
  </conditionalFormatting>
  <conditionalFormatting sqref="C123:H123">
    <cfRule type="containsBlanks" dxfId="201" priority="175">
      <formula>LEN(TRIM(C123))=0</formula>
    </cfRule>
  </conditionalFormatting>
  <conditionalFormatting sqref="C85">
    <cfRule type="containsBlanks" dxfId="200" priority="173">
      <formula>LEN(TRIM(C85))=0</formula>
    </cfRule>
  </conditionalFormatting>
  <conditionalFormatting sqref="N82:N83">
    <cfRule type="containsBlanks" dxfId="199" priority="172">
      <formula>LEN(TRIM(N82))=0</formula>
    </cfRule>
  </conditionalFormatting>
  <conditionalFormatting sqref="C95:U97">
    <cfRule type="expression" dxfId="198" priority="170">
      <formula>Generation&lt;8</formula>
    </cfRule>
  </conditionalFormatting>
  <conditionalFormatting sqref="R79:AB79">
    <cfRule type="expression" dxfId="197" priority="1129">
      <formula>$G$8&lt;&gt;"Angellis Ater"</formula>
    </cfRule>
  </conditionalFormatting>
  <conditionalFormatting sqref="X77:AL77">
    <cfRule type="expression" dxfId="196" priority="1128">
      <formula>$G$7&lt;&gt;"Caitiff"</formula>
    </cfRule>
  </conditionalFormatting>
  <conditionalFormatting sqref="R77:W77">
    <cfRule type="expression" dxfId="195" priority="1244">
      <formula>$G$7&lt;&gt;"Caitiff"</formula>
    </cfRule>
  </conditionalFormatting>
  <conditionalFormatting sqref="AG24">
    <cfRule type="containsBlanks" dxfId="194" priority="146">
      <formula>LEN(TRIM(AG24))=0</formula>
    </cfRule>
  </conditionalFormatting>
  <conditionalFormatting sqref="AG25:AG33">
    <cfRule type="containsBlanks" dxfId="193" priority="145">
      <formula>LEN(TRIM(AG25))=0</formula>
    </cfRule>
  </conditionalFormatting>
  <conditionalFormatting sqref="AG34">
    <cfRule type="containsBlanks" dxfId="192" priority="144">
      <formula>LEN(TRIM(AG34))=0</formula>
    </cfRule>
  </conditionalFormatting>
  <conditionalFormatting sqref="AG35">
    <cfRule type="containsBlanks" dxfId="191" priority="143">
      <formula>LEN(TRIM(AG35))=0</formula>
    </cfRule>
  </conditionalFormatting>
  <conditionalFormatting sqref="AG36">
    <cfRule type="containsBlanks" dxfId="190" priority="142">
      <formula>LEN(TRIM(AG36))=0</formula>
    </cfRule>
  </conditionalFormatting>
  <conditionalFormatting sqref="AG37">
    <cfRule type="containsBlanks" dxfId="189" priority="141">
      <formula>LEN(TRIM(AG37))=0</formula>
    </cfRule>
  </conditionalFormatting>
  <conditionalFormatting sqref="AG38">
    <cfRule type="containsBlanks" dxfId="188" priority="140">
      <formula>LEN(TRIM(AG38))=0</formula>
    </cfRule>
  </conditionalFormatting>
  <conditionalFormatting sqref="AG39">
    <cfRule type="containsBlanks" dxfId="187" priority="139">
      <formula>LEN(TRIM(AG39))=0</formula>
    </cfRule>
  </conditionalFormatting>
  <conditionalFormatting sqref="M81 M85:M89">
    <cfRule type="containsBlanks" dxfId="186" priority="136">
      <formula>LEN(TRIM(M81))=0</formula>
    </cfRule>
  </conditionalFormatting>
  <conditionalFormatting sqref="M84">
    <cfRule type="containsBlanks" dxfId="185" priority="138">
      <formula>LEN(TRIM(M84))=0</formula>
    </cfRule>
  </conditionalFormatting>
  <conditionalFormatting sqref="M84">
    <cfRule type="expression" dxfId="184" priority="137">
      <formula>$R$65=""</formula>
    </cfRule>
  </conditionalFormatting>
  <conditionalFormatting sqref="M82:M83">
    <cfRule type="containsBlanks" dxfId="183" priority="135">
      <formula>LEN(TRIM(M82))=0</formula>
    </cfRule>
  </conditionalFormatting>
  <conditionalFormatting sqref="AB17">
    <cfRule type="cellIs" dxfId="182" priority="131" operator="greaterThan">
      <formula>0</formula>
    </cfRule>
    <cfRule type="containsBlanks" dxfId="181" priority="132">
      <formula>LEN(TRIM(AB17))=0</formula>
    </cfRule>
  </conditionalFormatting>
  <conditionalFormatting sqref="AQ17">
    <cfRule type="cellIs" dxfId="180" priority="129" operator="greaterThan">
      <formula>0</formula>
    </cfRule>
    <cfRule type="containsBlanks" dxfId="179" priority="130">
      <formula>LEN(TRIM(AQ17))=0</formula>
    </cfRule>
  </conditionalFormatting>
  <conditionalFormatting sqref="M17">
    <cfRule type="cellIs" dxfId="178" priority="127" operator="greaterThan">
      <formula>0</formula>
    </cfRule>
    <cfRule type="containsBlanks" dxfId="177" priority="128">
      <formula>LEN(TRIM(M17))=0</formula>
    </cfRule>
  </conditionalFormatting>
  <conditionalFormatting sqref="J18:L18">
    <cfRule type="expression" dxfId="176" priority="1304">
      <formula>OR(COUNTIF(Merits,"Versatile*")=0,,$Y$18&lt;&gt;"",$AN$18&lt;&gt;"")</formula>
    </cfRule>
    <cfRule type="cellIs" dxfId="175" priority="1305" operator="greaterThan">
      <formula>0</formula>
    </cfRule>
    <cfRule type="containsBlanks" dxfId="174" priority="1306">
      <formula>LEN(TRIM(J18))=0</formula>
    </cfRule>
  </conditionalFormatting>
  <conditionalFormatting sqref="AN18:AP18">
    <cfRule type="expression" dxfId="173" priority="315">
      <formula>OR(COUNTIF(Merits,"Versatile*")=0,$J$18&lt;&gt;"",$Y$18&lt;&gt;"")</formula>
    </cfRule>
    <cfRule type="cellIs" dxfId="172" priority="316" operator="greaterThan">
      <formula>0</formula>
    </cfRule>
    <cfRule type="containsBlanks" dxfId="171" priority="1297">
      <formula>LEN(TRIM(AN18))=0</formula>
    </cfRule>
  </conditionalFormatting>
  <conditionalFormatting sqref="AQ18:AS18">
    <cfRule type="expression" dxfId="170" priority="118">
      <formula>COUNTIF($C$65:$J$71,"Expanded Consciousness*")=0</formula>
    </cfRule>
    <cfRule type="cellIs" dxfId="169" priority="119" operator="greaterThan">
      <formula>0</formula>
    </cfRule>
    <cfRule type="containsBlanks" dxfId="168" priority="120">
      <formula>LEN(TRIM(AQ18))=0</formula>
    </cfRule>
  </conditionalFormatting>
  <conditionalFormatting sqref="Y18:AA18">
    <cfRule type="expression" dxfId="167" priority="1307">
      <formula>OR(COUNTIF(Merits,"Versatile*")=0,$J$18&lt;&gt;"",$AN$18&lt;&gt;"")</formula>
    </cfRule>
    <cfRule type="cellIs" dxfId="166" priority="1308" operator="greaterThan">
      <formula>0</formula>
    </cfRule>
    <cfRule type="containsBlanks" dxfId="165" priority="1309">
      <formula>LEN(TRIM(Y18))=0</formula>
    </cfRule>
  </conditionalFormatting>
  <conditionalFormatting sqref="AB18:AD18">
    <cfRule type="expression" dxfId="164" priority="115">
      <formula>COUNTIF($C$65:$J$71,"Angelic Visage*")=0</formula>
    </cfRule>
    <cfRule type="cellIs" dxfId="163" priority="116" operator="greaterThan">
      <formula>0</formula>
    </cfRule>
    <cfRule type="containsBlanks" dxfId="162" priority="117">
      <formula>LEN(TRIM(AB18))=0</formula>
    </cfRule>
  </conditionalFormatting>
  <conditionalFormatting sqref="AJ99:AR107">
    <cfRule type="expression" dxfId="161" priority="113">
      <formula>Generation&gt;7</formula>
    </cfRule>
  </conditionalFormatting>
  <conditionalFormatting sqref="AJ99:AJ107">
    <cfRule type="expression" dxfId="160" priority="114">
      <formula>$AB$98=""</formula>
    </cfRule>
  </conditionalFormatting>
  <conditionalFormatting sqref="AS99:AS107">
    <cfRule type="expression" dxfId="159" priority="112">
      <formula>Generation&gt;8</formula>
    </cfRule>
  </conditionalFormatting>
  <conditionalFormatting sqref="AL24:AP24">
    <cfRule type="expression" dxfId="158" priority="111">
      <formula>$AD$24=0</formula>
    </cfRule>
  </conditionalFormatting>
  <conditionalFormatting sqref="AL25:AP29">
    <cfRule type="expression" dxfId="157" priority="109" stopIfTrue="1">
      <formula>IF(ROW()-ROW($AD$24)&gt;$AD$24,1,0)</formula>
    </cfRule>
    <cfRule type="containsBlanks" dxfId="156" priority="110">
      <formula>LEN(TRIM(AL25))=0</formula>
    </cfRule>
  </conditionalFormatting>
  <conditionalFormatting sqref="AR24:AV24">
    <cfRule type="expression" dxfId="155" priority="108">
      <formula>$AD$26=0</formula>
    </cfRule>
  </conditionalFormatting>
  <conditionalFormatting sqref="AR25:AV25">
    <cfRule type="expression" dxfId="154" priority="106" stopIfTrue="1">
      <formula>IF(ROW()-ROW($AR$24)&gt;$AD$26,1,0)</formula>
    </cfRule>
    <cfRule type="containsBlanks" dxfId="153" priority="107">
      <formula>LEN(TRIM(AR25))=0</formula>
    </cfRule>
  </conditionalFormatting>
  <conditionalFormatting sqref="AR26:AV29">
    <cfRule type="expression" dxfId="152" priority="104" stopIfTrue="1">
      <formula>IF(ROW()-ROW($AR$24)&gt;$AD$26,1,0)</formula>
    </cfRule>
    <cfRule type="containsBlanks" dxfId="151" priority="105">
      <formula>LEN(TRIM(AR26))=0</formula>
    </cfRule>
  </conditionalFormatting>
  <conditionalFormatting sqref="R44:W53">
    <cfRule type="expression" dxfId="150" priority="1364" stopIfTrue="1">
      <formula>IF(ROW()-ROW($R$43)&gt;Q$44,1,0)</formula>
    </cfRule>
    <cfRule type="containsBlanks" dxfId="149" priority="1365">
      <formula>LEN(TRIM(R44))=0</formula>
    </cfRule>
  </conditionalFormatting>
  <conditionalFormatting sqref="N92">
    <cfRule type="containsBlanks" dxfId="148" priority="96">
      <formula>LEN(TRIM(N92))=0</formula>
    </cfRule>
  </conditionalFormatting>
  <conditionalFormatting sqref="C92">
    <cfRule type="containsBlanks" dxfId="147" priority="95">
      <formula>LEN(TRIM(C92))=0</formula>
    </cfRule>
  </conditionalFormatting>
  <conditionalFormatting sqref="M92">
    <cfRule type="containsBlanks" dxfId="146" priority="94">
      <formula>LEN(TRIM(M92))=0</formula>
    </cfRule>
  </conditionalFormatting>
  <conditionalFormatting sqref="N90">
    <cfRule type="containsBlanks" dxfId="145" priority="93">
      <formula>LEN(TRIM(N90))=0</formula>
    </cfRule>
  </conditionalFormatting>
  <conditionalFormatting sqref="C90">
    <cfRule type="containsBlanks" dxfId="144" priority="92">
      <formula>LEN(TRIM(C90))=0</formula>
    </cfRule>
  </conditionalFormatting>
  <conditionalFormatting sqref="M90">
    <cfRule type="containsBlanks" dxfId="143" priority="91">
      <formula>LEN(TRIM(M90))=0</formula>
    </cfRule>
  </conditionalFormatting>
  <conditionalFormatting sqref="N91">
    <cfRule type="containsBlanks" dxfId="142" priority="90">
      <formula>LEN(TRIM(N91))=0</formula>
    </cfRule>
  </conditionalFormatting>
  <conditionalFormatting sqref="C91">
    <cfRule type="containsBlanks" dxfId="141" priority="89">
      <formula>LEN(TRIM(C91))=0</formula>
    </cfRule>
  </conditionalFormatting>
  <conditionalFormatting sqref="M91">
    <cfRule type="containsBlanks" dxfId="140" priority="88">
      <formula>LEN(TRIM(M91))=0</formula>
    </cfRule>
  </conditionalFormatting>
  <conditionalFormatting sqref="AA116:AG145">
    <cfRule type="expression" dxfId="139" priority="1383">
      <formula>$X116=""</formula>
    </cfRule>
    <cfRule type="expression" dxfId="138" priority="1384">
      <formula>AND(NOT($X116=""),$AA116="")</formula>
    </cfRule>
  </conditionalFormatting>
  <conditionalFormatting sqref="AM116:AS136">
    <cfRule type="expression" dxfId="137" priority="1385">
      <formula>$AJ116=""</formula>
    </cfRule>
    <cfRule type="expression" dxfId="136" priority="1386">
      <formula>AND(NOT($AJ116=""),$AM116="")</formula>
    </cfRule>
  </conditionalFormatting>
  <conditionalFormatting sqref="T131:V139 L131:L139 P131:P139 G131:G139">
    <cfRule type="expression" dxfId="135" priority="1387">
      <formula>$C131=""</formula>
    </cfRule>
    <cfRule type="expression" dxfId="134" priority="1388">
      <formula>AND(NOT($C131=""),G131="")</formula>
    </cfRule>
  </conditionalFormatting>
  <conditionalFormatting sqref="L50:O53">
    <cfRule type="expression" dxfId="133" priority="60">
      <formula>$C50=""</formula>
    </cfRule>
  </conditionalFormatting>
  <conditionalFormatting sqref="M69:Q69">
    <cfRule type="expression" dxfId="132" priority="73">
      <formula>COUNTIF(Merits,"Skill Aptitude*")&lt;1</formula>
    </cfRule>
  </conditionalFormatting>
  <conditionalFormatting sqref="R69:V69">
    <cfRule type="expression" dxfId="131" priority="74">
      <formula>COUNTIF(Merits,"Skill Aptitude*")&lt;1</formula>
    </cfRule>
    <cfRule type="containsBlanks" dxfId="130" priority="75">
      <formula>LEN(TRIM(R69))=0</formula>
    </cfRule>
  </conditionalFormatting>
  <conditionalFormatting sqref="M70:Q70">
    <cfRule type="expression" dxfId="129" priority="70">
      <formula>COUNTIF(Merits,"Skill Aptitude*")&lt;2</formula>
    </cfRule>
  </conditionalFormatting>
  <conditionalFormatting sqref="R70:V70">
    <cfRule type="expression" dxfId="128" priority="71">
      <formula>COUNTIF(Merits,"Skill Aptitude*")&lt;2</formula>
    </cfRule>
    <cfRule type="containsBlanks" dxfId="127" priority="72">
      <formula>LEN(TRIM(R70))=0</formula>
    </cfRule>
  </conditionalFormatting>
  <conditionalFormatting sqref="M71:Q71">
    <cfRule type="expression" dxfId="126" priority="64">
      <formula>COUNTIF(Merits,"Skill Aptitude*")&lt;3</formula>
    </cfRule>
  </conditionalFormatting>
  <conditionalFormatting sqref="R71:V71">
    <cfRule type="expression" dxfId="125" priority="65">
      <formula>COUNTIF(Merits,"Skill Aptitude*")&lt;3</formula>
    </cfRule>
    <cfRule type="containsBlanks" dxfId="124" priority="66">
      <formula>LEN(TRIM(R71))=0</formula>
    </cfRule>
  </conditionalFormatting>
  <conditionalFormatting sqref="M24">
    <cfRule type="containsBlanks" dxfId="123" priority="63">
      <formula>LEN(TRIM(M24))=0</formula>
    </cfRule>
  </conditionalFormatting>
  <conditionalFormatting sqref="M25">
    <cfRule type="containsBlanks" dxfId="122" priority="62">
      <formula>LEN(TRIM(M25))=0</formula>
    </cfRule>
  </conditionalFormatting>
  <conditionalFormatting sqref="L26:N53">
    <cfRule type="containsBlanks" dxfId="121" priority="61">
      <formula>LEN(TRIM(L26))=0</formula>
    </cfRule>
  </conditionalFormatting>
  <conditionalFormatting sqref="R25:W29">
    <cfRule type="expression" dxfId="120" priority="1257" stopIfTrue="1">
      <formula>IF(ROW()-ROW($R$24)&gt;J$24,1,0)</formula>
    </cfRule>
    <cfRule type="containsBlanks" dxfId="119" priority="1258">
      <formula>LEN(TRIM(R25))=0</formula>
    </cfRule>
  </conditionalFormatting>
  <conditionalFormatting sqref="R32:W41">
    <cfRule type="expression" dxfId="118" priority="1362" stopIfTrue="1">
      <formula>IF(ROW()-ROW($R$31)&gt;J$38*Q$31,1,0)</formula>
    </cfRule>
    <cfRule type="containsBlanks" dxfId="117" priority="1363">
      <formula>LEN(TRIM(R32))=0</formula>
    </cfRule>
  </conditionalFormatting>
  <conditionalFormatting sqref="R54:W54">
    <cfRule type="expression" dxfId="116" priority="58" stopIfTrue="1">
      <formula>IF(ROW()-ROW($R$43)&gt;Q$44,1,0)</formula>
    </cfRule>
    <cfRule type="containsBlanks" dxfId="115" priority="59">
      <formula>LEN(TRIM(R54))=0</formula>
    </cfRule>
  </conditionalFormatting>
  <conditionalFormatting sqref="O24:O53 AI24:AI39 O81:O92">
    <cfRule type="expression" dxfId="114" priority="57">
      <formula>O24&gt;XP_Current</formula>
    </cfRule>
  </conditionalFormatting>
  <conditionalFormatting sqref="AP139">
    <cfRule type="containsBlanks" dxfId="113" priority="43">
      <formula>LEN(TRIM(AP139))=0</formula>
    </cfRule>
  </conditionalFormatting>
  <conditionalFormatting sqref="AJ138">
    <cfRule type="expression" dxfId="112" priority="1389">
      <formula>COUNTIF(Y34:Y39,"Rituals*")=0</formula>
    </cfRule>
  </conditionalFormatting>
  <conditionalFormatting sqref="AP139">
    <cfRule type="expression" dxfId="111" priority="31" stopIfTrue="1">
      <formula>COUNTIF($Y$34:$Y$39,"Rituals*")=0</formula>
    </cfRule>
  </conditionalFormatting>
  <conditionalFormatting sqref="AJ142">
    <cfRule type="containsBlanks" dxfId="110" priority="8">
      <formula>LEN(TRIM(AJ142))=0</formula>
    </cfRule>
  </conditionalFormatting>
  <conditionalFormatting sqref="AJ142">
    <cfRule type="expression" dxfId="109" priority="7" stopIfTrue="1">
      <formula>COUNTIF($Y$34:$Y$39,"Rituals*")=0</formula>
    </cfRule>
  </conditionalFormatting>
  <conditionalFormatting sqref="AP140">
    <cfRule type="containsBlanks" dxfId="108" priority="24">
      <formula>LEN(TRIM(AP140))=0</formula>
    </cfRule>
  </conditionalFormatting>
  <conditionalFormatting sqref="AP140">
    <cfRule type="expression" dxfId="107" priority="23" stopIfTrue="1">
      <formula>COUNTIF($Y$34:$Y$39,"Rituals*")=0</formula>
    </cfRule>
  </conditionalFormatting>
  <conditionalFormatting sqref="AP141">
    <cfRule type="containsBlanks" dxfId="106" priority="22">
      <formula>LEN(TRIM(AP141))=0</formula>
    </cfRule>
  </conditionalFormatting>
  <conditionalFormatting sqref="AP141">
    <cfRule type="expression" dxfId="105" priority="21" stopIfTrue="1">
      <formula>COUNTIF($Y$34:$Y$39,"Rituals*")=0</formula>
    </cfRule>
  </conditionalFormatting>
  <conditionalFormatting sqref="AP142">
    <cfRule type="containsBlanks" dxfId="104" priority="20">
      <formula>LEN(TRIM(AP142))=0</formula>
    </cfRule>
  </conditionalFormatting>
  <conditionalFormatting sqref="AP142">
    <cfRule type="expression" dxfId="103" priority="19" stopIfTrue="1">
      <formula>COUNTIF($Y$34:$Y$39,"Rituals*")=0</formula>
    </cfRule>
  </conditionalFormatting>
  <conditionalFormatting sqref="AP143">
    <cfRule type="containsBlanks" dxfId="102" priority="18">
      <formula>LEN(TRIM(AP143))=0</formula>
    </cfRule>
  </conditionalFormatting>
  <conditionalFormatting sqref="AP143">
    <cfRule type="expression" dxfId="101" priority="17" stopIfTrue="1">
      <formula>COUNTIF($Y$34:$Y$39,"Rituals*")=0</formula>
    </cfRule>
  </conditionalFormatting>
  <conditionalFormatting sqref="AP144">
    <cfRule type="containsBlanks" dxfId="100" priority="16">
      <formula>LEN(TRIM(AP144))=0</formula>
    </cfRule>
  </conditionalFormatting>
  <conditionalFormatting sqref="AP144">
    <cfRule type="expression" dxfId="99" priority="15" stopIfTrue="1">
      <formula>COUNTIF($Y$34:$Y$39,"Rituals*")=0</formula>
    </cfRule>
  </conditionalFormatting>
  <conditionalFormatting sqref="AJ139">
    <cfRule type="containsBlanks" dxfId="98" priority="14">
      <formula>LEN(TRIM(AJ139))=0</formula>
    </cfRule>
  </conditionalFormatting>
  <conditionalFormatting sqref="AJ139">
    <cfRule type="expression" dxfId="97" priority="13" stopIfTrue="1">
      <formula>COUNTIF($Y$34:$Y$39,"Rituals*")=0</formula>
    </cfRule>
  </conditionalFormatting>
  <conditionalFormatting sqref="AJ140">
    <cfRule type="containsBlanks" dxfId="96" priority="12">
      <formula>LEN(TRIM(AJ140))=0</formula>
    </cfRule>
  </conditionalFormatting>
  <conditionalFormatting sqref="AJ140">
    <cfRule type="expression" dxfId="95" priority="11" stopIfTrue="1">
      <formula>COUNTIF($Y$34:$Y$39,"Rituals*")=0</formula>
    </cfRule>
  </conditionalFormatting>
  <conditionalFormatting sqref="AJ141">
    <cfRule type="containsBlanks" dxfId="94" priority="10">
      <formula>LEN(TRIM(AJ141))=0</formula>
    </cfRule>
  </conditionalFormatting>
  <conditionalFormatting sqref="AJ141">
    <cfRule type="expression" dxfId="93" priority="9" stopIfTrue="1">
      <formula>COUNTIF($Y$34:$Y$39,"Rituals*")=0</formula>
    </cfRule>
  </conditionalFormatting>
  <conditionalFormatting sqref="AJ143">
    <cfRule type="containsBlanks" dxfId="92" priority="6">
      <formula>LEN(TRIM(AJ143))=0</formula>
    </cfRule>
  </conditionalFormatting>
  <conditionalFormatting sqref="AJ143">
    <cfRule type="expression" dxfId="91" priority="5" stopIfTrue="1">
      <formula>COUNTIF($Y$34:$Y$39,"Rituals*")=0</formula>
    </cfRule>
  </conditionalFormatting>
  <conditionalFormatting sqref="AJ144">
    <cfRule type="containsBlanks" dxfId="90" priority="4">
      <formula>LEN(TRIM(AJ144))=0</formula>
    </cfRule>
  </conditionalFormatting>
  <conditionalFormatting sqref="AJ144">
    <cfRule type="expression" dxfId="89" priority="3" stopIfTrue="1">
      <formula>COUNTIF($Y$34:$Y$39,"Rituals*")=0</formula>
    </cfRule>
  </conditionalFormatting>
  <conditionalFormatting sqref="G10:O10">
    <cfRule type="containsBlanks" dxfId="88" priority="2">
      <formula>LEN(TRIM(G10))=0</formula>
    </cfRule>
  </conditionalFormatting>
  <conditionalFormatting sqref="C10:O10">
    <cfRule type="expression" dxfId="87" priority="1">
      <formula>$G$9&lt;&gt;"Non-Player Character"</formula>
    </cfRule>
  </conditionalFormatting>
  <dataValidations count="59">
    <dataValidation type="list" allowBlank="1" showInputMessage="1" showErrorMessage="1" sqref="G7:O7">
      <formula1>ListClan</formula1>
    </dataValidation>
    <dataValidation type="list" allowBlank="1" showInputMessage="1" showErrorMessage="1" sqref="G5:O5">
      <formula1>listArchetypes</formula1>
    </dataValidation>
    <dataValidation type="list" allowBlank="1" showInputMessage="1" showErrorMessage="1" sqref="G9:O9">
      <formula1>listCharType</formula1>
    </dataValidation>
    <dataValidation type="list" allowBlank="1" showInputMessage="1" showErrorMessage="1" sqref="G6:O6">
      <formula1>listSect</formula1>
    </dataValidation>
    <dataValidation type="list" allowBlank="1" showInputMessage="1" showErrorMessage="1" sqref="C65:J71 R67:V67">
      <formula1>listMerits</formula1>
    </dataValidation>
    <dataValidation type="list" allowBlank="1" showInputMessage="1" showErrorMessage="1" sqref="AM4">
      <formula1>listMorality</formula1>
    </dataValidation>
    <dataValidation type="list" allowBlank="1" showInputMessage="1" showErrorMessage="1" sqref="R65:V65 X77:AL77 C85:C92">
      <formula1>listDisc</formula1>
    </dataValidation>
    <dataValidation type="list" allowBlank="1" showInputMessage="1" showErrorMessage="1" sqref="C131:C139">
      <formula1>listEquipmentCategory</formula1>
    </dataValidation>
    <dataValidation type="list" allowBlank="1" showInputMessage="1" showErrorMessage="1" sqref="C98 C99:H107">
      <formula1>listCombo</formula1>
    </dataValidation>
    <dataValidation type="list" allowBlank="1" showInputMessage="1" showErrorMessage="1" sqref="N164:O164 N166:O166 N168:O168 N170:O170 N172:O172 N174:O174 N176:O176 G176:H176 G162:H162 N162:O162 G164:H164 G166:H166 G168:H168 G170:H170 G172:H172 G174:H174 G10:O10">
      <formula1>listAppSize</formula1>
    </dataValidation>
    <dataValidation type="list" allowBlank="1" showInputMessage="1" sqref="X65:AE71">
      <formula1>listFlaws</formula1>
    </dataValidation>
    <dataValidation type="list" allowBlank="1" showInputMessage="1" showErrorMessage="1" sqref="C50:F53">
      <formula1>Repeatable_Skills</formula1>
    </dataValidation>
    <dataValidation type="list" allowBlank="1" showInputMessage="1" showErrorMessage="1" sqref="L24:L53">
      <formula1>Skill_CP_List</formula1>
    </dataValidation>
    <dataValidation type="list" allowBlank="1" showInputMessage="1" showErrorMessage="1" sqref="Y35:AC39">
      <formula1>Repeatable_Backgrounds</formula1>
    </dataValidation>
    <dataValidation type="list" allowBlank="1" showInputMessage="1" showErrorMessage="1" sqref="AF24:AF39">
      <formula1>Background_CP_List</formula1>
    </dataValidation>
    <dataValidation type="list" allowBlank="1" showInputMessage="1" showErrorMessage="1" sqref="L81:L83">
      <formula1>Discipline_CP_List</formula1>
    </dataValidation>
    <dataValidation type="list" allowBlank="1" showInputMessage="1" showErrorMessage="1" sqref="G18 J18">
      <formula1>Physical_Focus_List</formula1>
    </dataValidation>
    <dataValidation type="list" allowBlank="1" showInputMessage="1" showErrorMessage="1" sqref="V18 Y18 AB18">
      <formula1>Social_Focus_List</formula1>
    </dataValidation>
    <dataValidation type="list" allowBlank="1" showInputMessage="1" showErrorMessage="1" sqref="AK18 AN18 AQ18">
      <formula1>Mental_Focus_List</formula1>
    </dataValidation>
    <dataValidation type="list" allowBlank="1" showInputMessage="1" showErrorMessage="1" sqref="J17:K17 Y17:Z17 AN17:AO17">
      <formula1>listPriority</formula1>
    </dataValidation>
    <dataValidation type="list" allowBlank="1" showInputMessage="1" showErrorMessage="1" sqref="X116:Z145 AJ116:AL136">
      <formula1>listRitualLevels</formula1>
    </dataValidation>
    <dataValidation type="list" allowBlank="1" showInputMessage="1" showErrorMessage="1" sqref="T131:T139">
      <formula1>listThirdQuality</formula1>
    </dataValidation>
    <dataValidation type="list" allowBlank="1" showInputMessage="1" showErrorMessage="1" sqref="AB98:AI107 AA146:AH146">
      <formula1>listEDselect</formula1>
    </dataValidation>
    <dataValidation type="list" allowBlank="1" showInputMessage="1" showErrorMessage="1" sqref="AI146:AQ146">
      <formula1>INDIRECT("listElder"&amp;$AB$98)</formula1>
    </dataValidation>
    <dataValidation type="list" allowBlank="1" showInputMessage="1" showErrorMessage="1" sqref="Y152:Z156">
      <formula1>"NPC,PC"</formula1>
    </dataValidation>
    <dataValidation type="list" allowBlank="1" showInputMessage="1" showErrorMessage="1" sqref="AA152:AC156">
      <formula1>"Yes,No"</formula1>
    </dataValidation>
    <dataValidation type="list" allowBlank="1" showInputMessage="1" showErrorMessage="1" sqref="G8:O8">
      <formula1>listBloodline</formula1>
    </dataValidation>
    <dataValidation type="list" allowBlank="1" showInputMessage="1" showErrorMessage="1" sqref="X79:AB79">
      <formula1>"Potence,Presence,Obfuscate"</formula1>
    </dataValidation>
    <dataValidation type="custom" allowBlank="1" showInputMessage="1" showErrorMessage="1" errorTitle="Over Cap" error="Humanity may not be above 6 dots_x000a_Paths may not be above 4 dots" sqref="AO7">
      <formula1>OR($AQ$6&lt;=AP5,$AQ$6="")</formula1>
    </dataValidation>
    <dataValidation type="custom" allowBlank="1" showInputMessage="1" showErrorMessage="1" sqref="G24:I53">
      <formula1>OR($C24="Academics",$C24="Hobby/Profession",$C24="Expression",$C24="Crafts",$C24="Politics",$C24="Performance",$C24="Science")</formula1>
    </dataValidation>
    <dataValidation type="list" allowBlank="1" showInputMessage="1" showErrorMessage="1" sqref="AI65:AI67">
      <formula1>listDerangementType</formula1>
    </dataValidation>
    <dataValidation type="list" allowBlank="1" showInputMessage="1" showErrorMessage="1" sqref="AO70:AS70">
      <formula1>"Physical,Social,Mental"</formula1>
    </dataValidation>
    <dataValidation type="list" allowBlank="1" showInputMessage="1" showErrorMessage="1" sqref="AN72">
      <formula1>$C$81:$C$83</formula1>
    </dataValidation>
    <dataValidation type="list" allowBlank="1" showInputMessage="1" showErrorMessage="1" sqref="C114:H116">
      <formula1>listSectPositions</formula1>
    </dataValidation>
    <dataValidation type="list" allowBlank="1" showInputMessage="1" showErrorMessage="1" sqref="J114:O118">
      <formula1>listStatusFleeting</formula1>
    </dataValidation>
    <dataValidation type="list" allowBlank="1" showInputMessage="1" showErrorMessage="1" sqref="J121:O125">
      <formula1>listStatusNegative</formula1>
    </dataValidation>
    <dataValidation type="list" allowBlank="1" showInputMessage="1" showErrorMessage="1" sqref="C121:H123">
      <formula1>listStatusInnate</formula1>
    </dataValidation>
    <dataValidation type="list" allowBlank="1" showInputMessage="1" showErrorMessage="1" sqref="L65:L71 AG65:AG71">
      <formula1>"Y,N"</formula1>
    </dataValidation>
    <dataValidation type="custom" allowBlank="1" showInputMessage="1" showErrorMessage="1" errorTitle="Over Cap" error="Discipine dots may not exceed 5 (4 for thin bloods). Elder Powers have their own section." sqref="M81:N92">
      <formula1>OR($J81&lt;=DiscMaxDots,$J81="")</formula1>
    </dataValidation>
    <dataValidation type="custom" allowBlank="1" showInputMessage="1" showErrorMessage="1" sqref="AD24:AD34 AD36:AD39">
      <formula1>OR($AE24&lt;=5,$AE24="")</formula1>
    </dataValidation>
    <dataValidation type="custom" allowBlank="1" showInputMessage="1" showErrorMessage="1" errorTitle="Over Cap" error="Backgrounds may not be raised above 5 dots" sqref="AG24:AH27 AG29:AH39">
      <formula1>OR($AD24&lt;=5,$AD24="")</formula1>
    </dataValidation>
    <dataValidation type="custom" allowBlank="1" showInputMessage="1" showErrorMessage="1" sqref="J81:J92">
      <formula1>OR($AP81&lt;=5,$AP81="")</formula1>
    </dataValidation>
    <dataValidation type="custom" allowBlank="1" showInputMessage="1" showErrorMessage="1" sqref="AC17">
      <formula1>AND(G16+V16+AK16&lt;(31+Generation_Dots),(V16&lt;11+Generation_Dots))</formula1>
    </dataValidation>
    <dataValidation type="custom" allowBlank="1" showInputMessage="1" showErrorMessage="1" sqref="N17">
      <formula1>AND(G16+V16+AK16&lt;(31+Generation_Dots),(G16&lt;11+Generation_Dots))</formula1>
    </dataValidation>
    <dataValidation type="custom" allowBlank="1" showInputMessage="1" showErrorMessage="1" sqref="AR17">
      <formula1>AND(G16+V16+AK16&lt;(31+Generation_Dots),(AK16&lt;11+Generation_Dots))</formula1>
    </dataValidation>
    <dataValidation type="custom" allowBlank="1" showInputMessage="1" showErrorMessage="1" sqref="M17">
      <formula1>AND(G16+V16+AK16&lt;(31+Generation_Dots),(G16&lt;11+Generation_Dots))</formula1>
    </dataValidation>
    <dataValidation type="custom" allowBlank="1" showInputMessage="1" showErrorMessage="1" sqref="AB17">
      <formula1>AND(G16+V16+AK16&lt;(31+Generation_Dots),(V16&lt;11+Generation_Dots))</formula1>
    </dataValidation>
    <dataValidation type="custom" allowBlank="1" showInputMessage="1" showErrorMessage="1" sqref="AQ17">
      <formula1>AND(G16+V16+AK16&lt;(31+Generation_Dots),(AK16&lt;11+Generation_Dots))</formula1>
    </dataValidation>
    <dataValidation type="list" allowBlank="1" showInputMessage="1" showErrorMessage="1" sqref="AM116:AS136">
      <formula1>INDIRECT("listNecro"&amp;$AJ116)</formula1>
    </dataValidation>
    <dataValidation type="list" allowBlank="1" showInputMessage="1" showErrorMessage="1" sqref="AA116:AG145">
      <formula1>INDIRECT("listThaum"&amp;$X116)</formula1>
    </dataValidation>
    <dataValidation type="list" allowBlank="1" showInputMessage="1" showErrorMessage="1" sqref="L131:L139 P131:S139 M131:O132 M134:O139">
      <formula1>INDIRECT("list"&amp;LEFT($C131,4)&amp;"Qualities")</formula1>
    </dataValidation>
    <dataValidation type="list" allowBlank="1" showInputMessage="1" showErrorMessage="1" sqref="AJ98:AR107">
      <formula1>INDIRECT("listElder"&amp;$AB98)</formula1>
    </dataValidation>
    <dataValidation type="list" allowBlank="1" showInputMessage="1" showErrorMessage="1" sqref="R69:V71">
      <formula1>$C$24:$C$49</formula1>
    </dataValidation>
    <dataValidation type="custom" allowBlank="1" showInputMessage="1" showErrorMessage="1" errorTitle="Over Cap" error="Skills may not be raised above 5 dots (above 6 dots for 6th generation)" sqref="M24:N53">
      <formula1>OR($J24&lt;=$A24,$J24="")</formula1>
    </dataValidation>
    <dataValidation type="list" allowBlank="1" showInputMessage="1" showErrorMessage="1" sqref="AJ139:AN144 AP139:AT144">
      <formula1>listRitae</formula1>
    </dataValidation>
    <dataValidation type="custom" allowBlank="1" showInputMessage="1" showErrorMessage="1" sqref="AI55:AI58 AI46:AI51">
      <formula1>OR($AJ46&lt;=5,$AJ46="")</formula1>
    </dataValidation>
    <dataValidation type="custom" allowBlank="1" showInputMessage="1" showErrorMessage="1" sqref="AG55:AG58 AG46:AG51">
      <formula1>AND($AJ46&lt;=5,SUM(#REF!)&lt;=#REF!)</formula1>
    </dataValidation>
    <dataValidation type="custom" allowBlank="1" showInputMessage="1" showErrorMessage="1" errorTitle="Over Cap" error="Backgrounds may not be raised above 5 dots" sqref="AG28">
      <formula1>OR($AD28&lt;=X28,$AD28="")</formula1>
    </dataValidation>
    <dataValidation type="custom" allowBlank="1" showInputMessage="1" showErrorMessage="1" errorTitle="Over Cap" error="Backgrounds may not be raised above 5 dots" sqref="AH28">
      <formula1>OR($AD28&lt;=X28,$AD28="")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1" id="{A107DD14-7180-4FCA-8F4C-AE9DE84E2698}">
            <xm:f>Disciplines!#REF!=""</xm:f>
            <x14:dxf>
              <fill>
                <patternFill>
                  <bgColor theme="0" tint="-0.24994659260841701"/>
                </patternFill>
              </fill>
            </x14:dxf>
          </x14:cfRule>
          <xm:sqref>AB98:AI98</xm:sqref>
        </x14:conditionalFormatting>
        <x14:conditionalFormatting xmlns:xm="http://schemas.microsoft.com/office/excel/2006/main">
          <x14:cfRule type="expression" priority="459" id="{01721AB0-8760-4A10-A520-A8CD0987E3B3}">
            <xm:f>Disciplines!#REF!=""</xm:f>
            <x14:dxf>
              <fill>
                <patternFill>
                  <bgColor theme="0" tint="-0.24994659260841701"/>
                </patternFill>
              </fill>
            </x14:dxf>
          </x14:cfRule>
          <xm:sqref>AB99:AI107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W465"/>
  <sheetViews>
    <sheetView topLeftCell="D1" zoomScale="80" zoomScaleNormal="80" workbookViewId="0">
      <selection activeCell="J8" sqref="J8"/>
    </sheetView>
  </sheetViews>
  <sheetFormatPr defaultColWidth="8.85546875" defaultRowHeight="15" x14ac:dyDescent="0.25"/>
  <cols>
    <col min="1" max="1" width="29" style="11" bestFit="1" customWidth="1"/>
    <col min="2" max="2" width="22.7109375" style="11" bestFit="1" customWidth="1"/>
    <col min="3" max="3" width="22.140625" style="11" bestFit="1" customWidth="1"/>
    <col min="4" max="5" width="25.140625" style="11" bestFit="1" customWidth="1"/>
    <col min="6" max="6" width="8.85546875" style="11"/>
    <col min="7" max="29" width="21.42578125" style="11" customWidth="1"/>
    <col min="30" max="16384" width="8.85546875" style="11"/>
  </cols>
  <sheetData>
    <row r="1" spans="1:23" ht="15.75" thickBot="1" x14ac:dyDescent="0.3">
      <c r="A1" s="11" t="s">
        <v>269</v>
      </c>
    </row>
    <row r="2" spans="1:23" x14ac:dyDescent="0.25">
      <c r="A2" s="94" t="str">
        <f t="array" ref="A2">IFERROR(IF(Input_Sheet!$J81&gt;=1,INDEX(listDiscTitle,MATCH(1,(listDiscName=Input_Sheet!C81)*(listDiscLvl="First"),0)),""),"")</f>
        <v/>
      </c>
      <c r="B2" s="95" t="str">
        <f t="array" ref="B2">IFERROR(IF(Input_Sheet!$J81&gt;=2,INDEX(listDiscTitle,MATCH(1,(listDiscName=Input_Sheet!C81)*(listDiscLvl="Second"),0)),""),"")</f>
        <v/>
      </c>
      <c r="C2" s="95" t="str">
        <f t="array" ref="C2">IFERROR(IF(Input_Sheet!$J81&gt;=3,INDEX(listDiscTitle,MATCH(1,(listDiscName=Input_Sheet!C81)*(listDiscLvl="Third"),0)),""),"")</f>
        <v/>
      </c>
      <c r="D2" s="95" t="str">
        <f t="array" ref="D2">IFERROR(IF(Input_Sheet!$J81&gt;=4,INDEX(listDiscTitle,MATCH(1,(listDiscName=Input_Sheet!C81)*(listDiscLvl="Fourth"),0)),""),"")</f>
        <v/>
      </c>
      <c r="E2" s="96" t="str">
        <f t="array" ref="E2">IFERROR(IF(Input_Sheet!$J81=5,INDEX(listDiscTitle,MATCH(1,(listDiscName=Input_Sheet!C81)*(listDiscLvl="Fifth"),0)),""),"")</f>
        <v/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6</v>
      </c>
      <c r="M2" s="11">
        <v>7</v>
      </c>
      <c r="N2" s="11">
        <v>8</v>
      </c>
      <c r="O2" s="11">
        <v>9</v>
      </c>
      <c r="P2" s="11">
        <v>10</v>
      </c>
      <c r="Q2" s="11">
        <v>11</v>
      </c>
      <c r="R2" s="11">
        <v>12</v>
      </c>
      <c r="S2" s="11">
        <v>13</v>
      </c>
      <c r="T2" s="11">
        <v>14</v>
      </c>
      <c r="U2" s="11">
        <v>15</v>
      </c>
      <c r="V2" s="11">
        <v>16</v>
      </c>
      <c r="W2" s="11">
        <v>17</v>
      </c>
    </row>
    <row r="3" spans="1:23" x14ac:dyDescent="0.25">
      <c r="A3" s="97" t="str">
        <f t="array" ref="A3">IFERROR(IF(Input_Sheet!$J82&gt;=1,INDEX(listDiscTitle,MATCH(1,(listDiscName=Input_Sheet!C82)*(listDiscLvl="First"),0)),""),"")</f>
        <v/>
      </c>
      <c r="B3" s="98" t="str">
        <f t="array" ref="B3">IFERROR(IF(Input_Sheet!$J82&gt;=2,INDEX(listDiscTitle,MATCH(1,(listDiscName=Input_Sheet!C82)*(listDiscLvl="Second"),0)),""),"")</f>
        <v/>
      </c>
      <c r="C3" s="98" t="str">
        <f t="array" ref="C3">IFERROR(IF(Input_Sheet!$J82&gt;=3,INDEX(listDiscTitle,MATCH(1,(listDiscName=Input_Sheet!C82)*(listDiscLvl="Third"),0)),""),"")</f>
        <v/>
      </c>
      <c r="D3" s="98" t="str">
        <f t="array" ref="D3">IFERROR(IF(Input_Sheet!$J82&gt;=4,INDEX(listDiscTitle,MATCH(1,(listDiscName=Input_Sheet!C82)*(listDiscLvl="Fourth"),0)),""),"")</f>
        <v/>
      </c>
      <c r="E3" s="99" t="str">
        <f t="array" ref="E3">IFERROR(IF(Input_Sheet!$J82=5,INDEX(listDiscTitle,MATCH(1,(listDiscName=Input_Sheet!C82)*(listDiscLvl="Fifth"),0)),""),"")</f>
        <v/>
      </c>
      <c r="G3" s="41" t="str">
        <f>IF(Input_Sheet!$AG$8&lt;=8,Disciplines!K$8,"")</f>
        <v/>
      </c>
      <c r="H3" s="41" t="str">
        <f>IF(Input_Sheet!$AG$8&lt;=8,Disciplines!K$9,"")</f>
        <v/>
      </c>
      <c r="I3" s="41" t="str">
        <f>IF(Input_Sheet!$AG$8&lt;=8,Disciplines!K$10,"")</f>
        <v/>
      </c>
      <c r="J3" s="41" t="str">
        <f>IF(Input_Sheet!$AG$8&lt;=8,Disciplines!K$11,"")</f>
        <v/>
      </c>
      <c r="K3" s="41" t="str">
        <f>IF(Input_Sheet!$AG$8&lt;=8,Disciplines!K$12,"")</f>
        <v/>
      </c>
      <c r="L3" s="41" t="str">
        <f>IF(Input_Sheet!$AG$8&lt;=8,Disciplines!K$13,"")</f>
        <v/>
      </c>
      <c r="M3" s="41" t="str">
        <f>IF(Input_Sheet!$AG$8&lt;=8,Disciplines!K$14,"")</f>
        <v/>
      </c>
      <c r="N3" s="41" t="str">
        <f>IF(Input_Sheet!$AG$8&lt;=8,Disciplines!K$15,"")</f>
        <v/>
      </c>
      <c r="O3" s="41" t="str">
        <f>IF(Input_Sheet!$AG$8&lt;=8,Disciplines!K$16,"")</f>
        <v/>
      </c>
      <c r="P3" s="41" t="str">
        <f>IF(Input_Sheet!$AG$8&lt;=8,Disciplines!K$17,"")</f>
        <v/>
      </c>
      <c r="Q3" s="41" t="str">
        <f>IF(Input_Sheet!$AG$8&lt;=8,Disciplines!K$18,"")</f>
        <v/>
      </c>
      <c r="R3" s="41" t="str">
        <f>IF(Input_Sheet!$AG$8&lt;=8,Disciplines!K$19,"")</f>
        <v/>
      </c>
      <c r="S3" s="41" t="str">
        <f>IF(Input_Sheet!$AG$8&lt;=8,Disciplines!K$20,"")</f>
        <v/>
      </c>
      <c r="T3" s="41" t="str">
        <f>IF(Input_Sheet!$AG$8&lt;=8,Disciplines!K$21,"")</f>
        <v/>
      </c>
      <c r="U3" s="41" t="str">
        <f>IF(Input_Sheet!$AG$8&lt;=8,Disciplines!K$22,"")</f>
        <v/>
      </c>
      <c r="V3" s="41" t="str">
        <f>IF(Input_Sheet!$AG$8&lt;=8,Disciplines!K$23,"")</f>
        <v/>
      </c>
      <c r="W3" s="41" t="str">
        <f>IF(Input_Sheet!$AG$8&lt;=8,Disciplines!K$24,"")</f>
        <v/>
      </c>
    </row>
    <row r="4" spans="1:23" x14ac:dyDescent="0.25">
      <c r="A4" s="97" t="str">
        <f t="array" ref="A4">IFERROR(IF(Input_Sheet!$J83&gt;=1,INDEX(listDiscTitle,MATCH(1,(listDiscName=Input_Sheet!C83)*(listDiscLvl="First"),0)),""),"")</f>
        <v/>
      </c>
      <c r="B4" s="98" t="str">
        <f t="array" ref="B4">IFERROR(IF(Input_Sheet!$J83&gt;=2,INDEX(listDiscTitle,MATCH(1,(listDiscName=Input_Sheet!C83)*(listDiscLvl="Second"),0)),""),"")</f>
        <v/>
      </c>
      <c r="C4" s="98" t="str">
        <f t="array" ref="C4">IFERROR(IF(Input_Sheet!$J83&gt;=3,INDEX(listDiscTitle,MATCH(1,(listDiscName=Input_Sheet!C83)*(listDiscLvl="Third"),0)),""),"")</f>
        <v/>
      </c>
      <c r="D4" s="98" t="str">
        <f t="array" ref="D4">IFERROR(IF(Input_Sheet!$J83&gt;=4,INDEX(listDiscTitle,MATCH(1,(listDiscName=Input_Sheet!C83)*(listDiscLvl="Fourth"),0)),""),"")</f>
        <v/>
      </c>
      <c r="E4" s="99" t="str">
        <f t="array" ref="E4">IFERROR(IF(Input_Sheet!$J83=5,INDEX(listDiscTitle,MATCH(1,(listDiscName=Input_Sheet!C83)*(listDiscLvl="Fifth"),0)),""),"")</f>
        <v/>
      </c>
      <c r="G4" s="41" t="str">
        <f t="array" ref="G4">IFERROR(INDEX($G$7:$H$46,MATCH(0,COUNTIF(G$3:G3,IF(Generation&lt;9,$H$7:$H$46,""))+(IF(Generation&lt;9,xpDiscs,"")&lt;&gt;G$3),0),2),"")</f>
        <v/>
      </c>
      <c r="H4" s="41" t="str">
        <f t="array" ref="H4">IFERROR(INDEX($G$7:$H$46,MATCH(0,COUNTIF(H$3:H3,IF(Generation&lt;9,$H$7:$H$46,""))+(IF(Generation&lt;9,xpDiscs,"")&lt;&gt;H$3),0),2),"")</f>
        <v/>
      </c>
      <c r="I4" s="41" t="str">
        <f t="array" ref="I4">IFERROR(INDEX($G$7:$H$46,MATCH(0,COUNTIF(I$3:I3,IF(Generation&lt;9,$H$7:$H$46,""))+(IF(Generation&lt;9,xpDiscs,"")&lt;&gt;I$3),0),2),"")</f>
        <v/>
      </c>
      <c r="J4" s="41" t="str">
        <f t="array" ref="J4">IFERROR(INDEX($G$7:$H$46,MATCH(0,COUNTIF(J$3:J3,IF(Generation&lt;9,$H$7:$H$46,""))+(IF(Generation&lt;9,xpDiscs,"")&lt;&gt;J$3),0),2),"")</f>
        <v/>
      </c>
      <c r="K4" s="41" t="str">
        <f t="array" ref="K4">IFERROR(INDEX($G$7:$H$46,MATCH(0,COUNTIF(K$3:K3,IF(Generation&lt;9,$H$7:$H$46,""))+(IF(Generation&lt;9,xpDiscs,"")&lt;&gt;K$3),0),2),"")</f>
        <v/>
      </c>
      <c r="L4" s="41" t="str">
        <f t="array" ref="L4">IFERROR(INDEX($G$7:$H$46,MATCH(0,COUNTIF(L$3:L3,IF(Generation&lt;9,$H$7:$H$46,""))+(IF(Generation&lt;9,xpDiscs,"")&lt;&gt;L$3),0),2),"")</f>
        <v/>
      </c>
      <c r="M4" s="41" t="str">
        <f t="array" ref="M4">IFERROR(INDEX($G$7:$H$46,MATCH(0,COUNTIF(M$3:M3,IF(Generation&lt;9,$H$7:$H$46,""))+(IF(Generation&lt;9,xpDiscs,"")&lt;&gt;M$3),0),2),"")</f>
        <v/>
      </c>
      <c r="N4" s="41" t="str">
        <f t="array" ref="N4">IFERROR(INDEX($G$7:$H$46,MATCH(0,COUNTIF(N$3:N3,IF(Generation&lt;9,$H$7:$H$46,""))+(IF(Generation&lt;9,xpDiscs,"")&lt;&gt;N$3),0),2),"")</f>
        <v/>
      </c>
      <c r="O4" s="41" t="str">
        <f t="array" ref="O4">IFERROR(INDEX($G$7:$H$46,MATCH(0,COUNTIF(O$3:O3,IF(Generation&lt;9,$H$7:$H$46,""))+(IF(Generation&lt;9,xpDiscs,"")&lt;&gt;O$3),0),2),"")</f>
        <v/>
      </c>
      <c r="P4" s="41" t="str">
        <f t="array" ref="P4">IFERROR(INDEX($G$7:$H$46,MATCH(0,COUNTIF(P$3:P3,IF(Generation&lt;9,$H$7:$H$46,""))+(IF(Generation&lt;9,xpDiscs,"")&lt;&gt;P$3),0),2),"")</f>
        <v/>
      </c>
      <c r="Q4" s="41" t="str">
        <f t="array" ref="Q4">IFERROR(INDEX($G$7:$H$46,MATCH(0,COUNTIF(Q$3:Q3,IF(Generation&lt;9,$H$7:$H$46,""))+(IF(Generation&lt;9,xpDiscs,"")&lt;&gt;Q$3),0),2),"")</f>
        <v/>
      </c>
      <c r="R4" s="41" t="str">
        <f t="array" ref="R4">IFERROR(INDEX($G$7:$H$46,MATCH(0,COUNTIF(R$3:R3,IF(Generation&lt;9,$H$7:$H$46,""))+(IF(Generation&lt;9,xpDiscs,"")&lt;&gt;R$3),0),2),"")</f>
        <v/>
      </c>
      <c r="S4" s="41" t="str">
        <f t="array" ref="S4">IFERROR(INDEX($G$7:$H$46,MATCH(0,COUNTIF(S$3:S3,IF(Generation&lt;9,$H$7:$H$46,""))+(IF(Generation&lt;9,xpDiscs,"")&lt;&gt;S$3),0),2),"")</f>
        <v/>
      </c>
      <c r="T4" s="41" t="str">
        <f t="array" ref="T4">IFERROR(INDEX($G$7:$H$46,MATCH(0,COUNTIF(T$3:T3,IF(Generation&lt;9,$H$7:$H$46,""))+(IF(Generation&lt;9,xpDiscs,"")&lt;&gt;T$3),0),2),"")</f>
        <v/>
      </c>
      <c r="U4" s="41" t="str">
        <f t="array" ref="U4">IFERROR(INDEX($G$7:$H$46,MATCH(0,COUNTIF(U$3:U3,IF(Generation&lt;9,$H$7:$H$46,""))+(IF(Generation&lt;9,xpDiscs,"")&lt;&gt;U$3),0),2),"")</f>
        <v/>
      </c>
      <c r="V4" s="41" t="str">
        <f t="array" ref="V4">IFERROR(INDEX($G$7:$H$46,MATCH(0,COUNTIF(V$3:V3,IF(Generation&lt;9,$H$7:$H$46,""))+(IF(Generation&lt;9,xpDiscs,"")&lt;&gt;V$3),0),2),"")</f>
        <v/>
      </c>
      <c r="W4" s="41" t="str">
        <f t="array" ref="W4">IFERROR(INDEX($G$7:$H$46,MATCH(0,COUNTIF(W$3:W3,IF(Generation&lt;9,$H$7:$H$46,""))+(IF(Generation&lt;9,xpDiscs,"")&lt;&gt;W$3),0),2),"")</f>
        <v/>
      </c>
    </row>
    <row r="5" spans="1:23" x14ac:dyDescent="0.25">
      <c r="A5" s="97" t="str">
        <f t="array" ref="A5">IFERROR(IF(Input_Sheet!$J84&gt;=1,INDEX(listDiscTitle,MATCH(1,(listDiscName=Input_Sheet!C84)*(listDiscLvl="First"),0)),""),"")</f>
        <v/>
      </c>
      <c r="B5" s="98" t="str">
        <f t="array" ref="B5">IFERROR(IF(Input_Sheet!$J84&gt;=2,INDEX(listDiscTitle,MATCH(1,(listDiscName=Input_Sheet!C84)*(listDiscLvl="Second"),0)),""),"")</f>
        <v/>
      </c>
      <c r="C5" s="98" t="str">
        <f t="array" ref="C5">IFERROR(IF(Input_Sheet!$J84&gt;=3,INDEX(listDiscTitle,MATCH(1,(listDiscName=Input_Sheet!C84)*(listDiscLvl="Third"),0)),""),"")</f>
        <v/>
      </c>
      <c r="D5" s="98" t="str">
        <f t="array" ref="D5">IFERROR(IF(Input_Sheet!$J84&gt;=4,INDEX(listDiscTitle,MATCH(1,(listDiscName=Input_Sheet!C84)*(listDiscLvl="Fourth"),0)),""),"")</f>
        <v/>
      </c>
      <c r="E5" s="99" t="str">
        <f t="array" ref="E5">IFERROR(IF(Input_Sheet!$J84=5,INDEX(listDiscTitle,MATCH(1,(listDiscName=Input_Sheet!C84)*(listDiscLvl="Fifth"),0)),""),"")</f>
        <v/>
      </c>
      <c r="G5" s="41" t="str">
        <f t="array" ref="G5">IFERROR(INDEX($G$7:$H$46,MATCH(0,COUNTIF(G$3:G4,IF(Generation&lt;9,$H$7:$H$46,""))+(IF(Generation&lt;9,xpDiscs,"")&lt;&gt;G$3),0),2),"")</f>
        <v/>
      </c>
      <c r="H5" s="41" t="str">
        <f t="array" ref="H5">IFERROR(INDEX($G$7:$H$46,MATCH(0,COUNTIF(H$3:H4,IF(Generation&lt;9,$H$7:$H$46,""))+(IF(Generation&lt;9,xpDiscs,"")&lt;&gt;H$3),0),2),"")</f>
        <v/>
      </c>
      <c r="I5" s="41" t="str">
        <f t="array" ref="I5">IFERROR(INDEX($G$7:$H$46,MATCH(0,COUNTIF(I$3:I4,IF(Generation&lt;9,$H$7:$H$46,""))+(IF(Generation&lt;9,xpDiscs,"")&lt;&gt;I$3),0),2),"")</f>
        <v/>
      </c>
      <c r="J5" s="41" t="str">
        <f t="array" ref="J5">IFERROR(INDEX($G$7:$H$46,MATCH(0,COUNTIF(J$3:J4,IF(Generation&lt;9,$H$7:$H$46,""))+(IF(Generation&lt;9,xpDiscs,"")&lt;&gt;J$3),0),2),"")</f>
        <v/>
      </c>
      <c r="K5" s="41" t="str">
        <f t="array" ref="K5">IFERROR(INDEX($G$7:$H$46,MATCH(0,COUNTIF(K$3:K4,IF(Generation&lt;9,$H$7:$H$46,""))+(IF(Generation&lt;9,xpDiscs,"")&lt;&gt;K$3),0),2),"")</f>
        <v/>
      </c>
      <c r="L5" s="41" t="str">
        <f t="array" ref="L5">IFERROR(INDEX($G$7:$H$46,MATCH(0,COUNTIF(L$3:L4,IF(Generation&lt;9,$H$7:$H$46,""))+(IF(Generation&lt;9,xpDiscs,"")&lt;&gt;L$3),0),2),"")</f>
        <v/>
      </c>
      <c r="M5" s="41" t="str">
        <f t="array" ref="M5">IFERROR(INDEX($G$7:$H$46,MATCH(0,COUNTIF(M$3:M4,IF(Generation&lt;9,$H$7:$H$46,""))+(IF(Generation&lt;9,xpDiscs,"")&lt;&gt;M$3),0),2),"")</f>
        <v/>
      </c>
      <c r="N5" s="41" t="str">
        <f t="array" ref="N5">IFERROR(INDEX($G$7:$H$46,MATCH(0,COUNTIF(N$3:N4,IF(Generation&lt;9,$H$7:$H$46,""))+(IF(Generation&lt;9,xpDiscs,"")&lt;&gt;N$3),0),2),"")</f>
        <v/>
      </c>
      <c r="O5" s="41" t="str">
        <f t="array" ref="O5">IFERROR(INDEX($G$7:$H$46,MATCH(0,COUNTIF(O$3:O4,IF(Generation&lt;9,$H$7:$H$46,""))+(IF(Generation&lt;9,xpDiscs,"")&lt;&gt;O$3),0),2),"")</f>
        <v/>
      </c>
      <c r="P5" s="41" t="str">
        <f t="array" ref="P5">IFERROR(INDEX($G$7:$H$46,MATCH(0,COUNTIF(P$3:P4,IF(Generation&lt;9,$H$7:$H$46,""))+(IF(Generation&lt;9,xpDiscs,"")&lt;&gt;P$3),0),2),"")</f>
        <v/>
      </c>
      <c r="Q5" s="41" t="str">
        <f t="array" ref="Q5">IFERROR(INDEX($G$7:$H$46,MATCH(0,COUNTIF(Q$3:Q4,IF(Generation&lt;9,$H$7:$H$46,""))+(IF(Generation&lt;9,xpDiscs,"")&lt;&gt;Q$3),0),2),"")</f>
        <v/>
      </c>
      <c r="R5" s="41" t="str">
        <f t="array" ref="R5">IFERROR(INDEX($G$7:$H$46,MATCH(0,COUNTIF(R$3:R4,IF(Generation&lt;9,$H$7:$H$46,""))+(IF(Generation&lt;9,xpDiscs,"")&lt;&gt;R$3),0),2),"")</f>
        <v/>
      </c>
      <c r="S5" s="41" t="str">
        <f t="array" ref="S5">IFERROR(INDEX($G$7:$H$46,MATCH(0,COUNTIF(S$3:S4,IF(Generation&lt;9,$H$7:$H$46,""))+(IF(Generation&lt;9,xpDiscs,"")&lt;&gt;S$3),0),2),"")</f>
        <v/>
      </c>
      <c r="T5" s="41" t="str">
        <f t="array" ref="T5">IFERROR(INDEX($G$7:$H$46,MATCH(0,COUNTIF(T$3:T4,IF(Generation&lt;9,$H$7:$H$46,""))+(IF(Generation&lt;9,xpDiscs,"")&lt;&gt;T$3),0),2),"")</f>
        <v/>
      </c>
      <c r="U5" s="41" t="str">
        <f t="array" ref="U5">IFERROR(INDEX($G$7:$H$46,MATCH(0,COUNTIF(U$3:U4,IF(Generation&lt;9,$H$7:$H$46,""))+(IF(Generation&lt;9,xpDiscs,"")&lt;&gt;U$3),0),2),"")</f>
        <v/>
      </c>
      <c r="V5" s="41" t="str">
        <f t="array" ref="V5">IFERROR(INDEX($G$7:$H$46,MATCH(0,COUNTIF(V$3:V4,IF(Generation&lt;9,$H$7:$H$46,""))+(IF(Generation&lt;9,xpDiscs,"")&lt;&gt;V$3),0),2),"")</f>
        <v/>
      </c>
      <c r="W5" s="41" t="str">
        <f t="array" ref="W5">IFERROR(INDEX($G$7:$H$46,MATCH(0,COUNTIF(W$3:W4,IF(Generation&lt;9,$H$7:$H$46,""))+(IF(Generation&lt;9,xpDiscs,"")&lt;&gt;W$3),0),2),"")</f>
        <v/>
      </c>
    </row>
    <row r="6" spans="1:23" x14ac:dyDescent="0.25">
      <c r="A6" s="97" t="str">
        <f t="array" ref="A6">IFERROR(IF(Input_Sheet!$J85&gt;=1,INDEX(listDiscTitle,MATCH(1,(listDiscName=Input_Sheet!C85)*(listDiscLvl="First"),0)),""),"")</f>
        <v/>
      </c>
      <c r="B6" s="98" t="str">
        <f t="array" ref="B6">IFERROR(IF(Input_Sheet!$J85&gt;=2,INDEX(listDiscTitle,MATCH(1,(listDiscName=Input_Sheet!C85)*(listDiscLvl="Second"),0)),""),"")</f>
        <v/>
      </c>
      <c r="C6" s="98" t="str">
        <f t="array" ref="C6">IFERROR(IF(Input_Sheet!$J85&gt;=3,INDEX(listDiscTitle,MATCH(1,(listDiscName=Input_Sheet!C85)*(listDiscLvl="Third"),0)),""),"")</f>
        <v/>
      </c>
      <c r="D6" s="98" t="str">
        <f t="array" ref="D6">IFERROR(IF(Input_Sheet!$J85&gt;=4,INDEX(listDiscTitle,MATCH(1,(listDiscName=Input_Sheet!C85)*(listDiscLvl="Fourth"),0)),""),"")</f>
        <v/>
      </c>
      <c r="E6" s="99" t="str">
        <f t="array" ref="E6">IFERROR(IF(Input_Sheet!$J85=5,INDEX(listDiscTitle,MATCH(1,(listDiscName=Input_Sheet!C85)*(listDiscLvl="Fifth"),0)),""),"")</f>
        <v/>
      </c>
    </row>
    <row r="7" spans="1:23" x14ac:dyDescent="0.25">
      <c r="A7" s="97" t="str">
        <f t="array" ref="A7">IFERROR(IF(Input_Sheet!$J86&gt;=1,INDEX(listDiscTitle,MATCH(1,(listDiscName=Input_Sheet!C86)*(listDiscLvl="First"),0)),""),"")</f>
        <v/>
      </c>
      <c r="B7" s="98" t="str">
        <f t="array" ref="B7">IFERROR(IF(Input_Sheet!$J86&gt;=2,INDEX(listDiscTitle,MATCH(1,(listDiscName=Input_Sheet!C86)*(listDiscLvl="Second"),0)),""),"")</f>
        <v/>
      </c>
      <c r="C7" s="98" t="str">
        <f t="array" ref="C7">IFERROR(IF(Input_Sheet!$J86&gt;=3,INDEX(listDiscTitle,MATCH(1,(listDiscName=Input_Sheet!C86)*(listDiscLvl="Third"),0)),""),"")</f>
        <v/>
      </c>
      <c r="D7" s="98" t="str">
        <f t="array" ref="D7">IFERROR(IF(Input_Sheet!$J86&gt;=4,INDEX(listDiscTitle,MATCH(1,(listDiscName=Input_Sheet!C86)*(listDiscLvl="Fourth"),0)),""),"")</f>
        <v/>
      </c>
      <c r="E7" s="99" t="str">
        <f t="array" ref="E7">IFERROR(IF(Input_Sheet!$J86=5,INDEX(listDiscTitle,MATCH(1,(listDiscName=Input_Sheet!C86)*(listDiscLvl="Fifth"),0)),""),"")</f>
        <v/>
      </c>
      <c r="G7" s="11" t="s">
        <v>211</v>
      </c>
      <c r="H7" s="100" t="s">
        <v>502</v>
      </c>
      <c r="J7" s="11" t="s">
        <v>359</v>
      </c>
      <c r="K7" s="11" t="s">
        <v>360</v>
      </c>
    </row>
    <row r="8" spans="1:23" x14ac:dyDescent="0.25">
      <c r="A8" s="97" t="str">
        <f t="array" ref="A8">IFERROR(IF(Input_Sheet!$J87&gt;=1,INDEX(listDiscTitle,MATCH(1,(listDiscName=Input_Sheet!C87)*(listDiscLvl="First"),0)),""),"")</f>
        <v/>
      </c>
      <c r="B8" s="98" t="str">
        <f t="array" ref="B8">IFERROR(IF(Input_Sheet!$J87&gt;=2,INDEX(listDiscTitle,MATCH(1,(listDiscName=Input_Sheet!C87)*(listDiscLvl="Second"),0)),""),"")</f>
        <v/>
      </c>
      <c r="C8" s="98" t="str">
        <f t="array" ref="C8">IFERROR(IF(Input_Sheet!$J87&gt;=3,INDEX(listDiscTitle,MATCH(1,(listDiscName=Input_Sheet!C87)*(listDiscLvl="Third"),0)),""),"")</f>
        <v/>
      </c>
      <c r="D8" s="98" t="str">
        <f t="array" ref="D8">IFERROR(IF(Input_Sheet!$J87&gt;=4,INDEX(listDiscTitle,MATCH(1,(listDiscName=Input_Sheet!C87)*(listDiscLvl="Fourth"),0)),""),"")</f>
        <v/>
      </c>
      <c r="E8" s="99" t="str">
        <f t="array" ref="E8">IFERROR(IF(Input_Sheet!$J87=5,INDEX(listDiscTitle,MATCH(1,(listDiscName=Input_Sheet!C87)*(listDiscLvl="Fifth"),0)),""),"")</f>
        <v/>
      </c>
      <c r="G8" s="11" t="s">
        <v>211</v>
      </c>
      <c r="H8" s="100" t="s">
        <v>503</v>
      </c>
      <c r="J8" s="41" t="str">
        <f t="array" ref="J8">IF(AND(Input_Sheet!$AG$8&lt;9,NOT(OR(COUNTIF(Input_Sheet!C81,"Thaum*")&gt;0,COUNTIF(Input_Sheet!C81,"*Necro*")&gt;0))),IF(NOT(Disciplines!E2=""),Input_Sheet!C81,""),"")</f>
        <v/>
      </c>
      <c r="K8" s="11" t="str">
        <f t="array" aca="1" ref="K8" ca="1">IFERROR(INDEX(J$8:J$30,SMALL((IF(LEN(J$8:J$25),ROW(INDIRECT("1:"&amp;ROWS(J$8:$J$25))))),ROW(A8)-ROW(A$7)),1),"")</f>
        <v/>
      </c>
    </row>
    <row r="9" spans="1:23" x14ac:dyDescent="0.25">
      <c r="A9" s="97" t="str">
        <f t="array" ref="A9">IFERROR(IF(Input_Sheet!$J88&gt;=1,INDEX(listDiscTitle,MATCH(1,(listDiscName=Input_Sheet!C88)*(listDiscLvl="First"),0)),""),"")</f>
        <v/>
      </c>
      <c r="B9" s="98" t="str">
        <f t="array" ref="B9">IFERROR(IF(Input_Sheet!$J88&gt;=2,INDEX(listDiscTitle,MATCH(1,(listDiscName=Input_Sheet!C88)*(listDiscLvl="Second"),0)),""),"")</f>
        <v/>
      </c>
      <c r="C9" s="98" t="str">
        <f t="array" ref="C9">IFERROR(IF(Input_Sheet!$J88&gt;=3,INDEX(listDiscTitle,MATCH(1,(listDiscName=Input_Sheet!C88)*(listDiscLvl="Third"),0)),""),"")</f>
        <v/>
      </c>
      <c r="D9" s="98" t="str">
        <f t="array" ref="D9">IFERROR(IF(Input_Sheet!$J88&gt;=4,INDEX(listDiscTitle,MATCH(1,(listDiscName=Input_Sheet!C88)*(listDiscLvl="Fourth"),0)),""),"")</f>
        <v/>
      </c>
      <c r="E9" s="99" t="str">
        <f t="array" ref="E9">IFERROR(IF(Input_Sheet!$J88=5,INDEX(listDiscTitle,MATCH(1,(listDiscName=Input_Sheet!C88)*(listDiscLvl="Fifth"),0)),""),"")</f>
        <v/>
      </c>
      <c r="G9" s="11" t="s">
        <v>212</v>
      </c>
      <c r="H9" s="100" t="s">
        <v>50</v>
      </c>
      <c r="J9" s="41" t="str">
        <f t="array" ref="J9">IF(AND(Input_Sheet!$AG$8&lt;9,NOT(OR(COUNTIF(Input_Sheet!C82,"Thaum*")&gt;0,COUNTIF(Input_Sheet!C82,"*Necro*")&gt;0))),IF(NOT(Disciplines!E3=""),Input_Sheet!C82,""),"")</f>
        <v/>
      </c>
      <c r="K9" s="11" t="str">
        <f t="array" aca="1" ref="K9" ca="1">IFERROR(INDEX(J$8:J$25,SMALL((IF(LEN(J$8:J$25),ROW(INDIRECT("1:"&amp;ROWS(J$8:$J$25))))),ROW(A9)-ROW(A$7)),1),"")</f>
        <v/>
      </c>
    </row>
    <row r="10" spans="1:23" x14ac:dyDescent="0.25">
      <c r="A10" s="97" t="str">
        <f t="array" ref="A10">IFERROR(IF(Input_Sheet!$J89&gt;=1,INDEX(listDiscTitle,MATCH(1,(listDiscName=Input_Sheet!C89)*(listDiscLvl="First"),0)),""),"")</f>
        <v/>
      </c>
      <c r="B10" s="98" t="str">
        <f t="array" ref="B10">IFERROR(IF(Input_Sheet!$J89&gt;=2,INDEX(listDiscTitle,MATCH(1,(listDiscName=Input_Sheet!C89)*(listDiscLvl="Second"),0)),""),"")</f>
        <v/>
      </c>
      <c r="C10" s="98" t="str">
        <f t="array" ref="C10">IFERROR(IF(Input_Sheet!$J89&gt;=3,INDEX(listDiscTitle,MATCH(1,(listDiscName=Input_Sheet!C89)*(listDiscLvl="Third"),0)),""),"")</f>
        <v/>
      </c>
      <c r="D10" s="98" t="str">
        <f t="array" ref="D10">IFERROR(IF(Input_Sheet!$J89&gt;=4,INDEX(listDiscTitle,MATCH(1,(listDiscName=Input_Sheet!C89)*(listDiscLvl="Fourth"),0)),""),"")</f>
        <v/>
      </c>
      <c r="E10" s="99" t="str">
        <f t="array" ref="E10">IFERROR(IF(Input_Sheet!$J89=5,INDEX(listDiscTitle,MATCH(1,(listDiscName=Input_Sheet!C89)*(listDiscLvl="Fifth"),0)),""),"")</f>
        <v/>
      </c>
      <c r="G10" s="11" t="s">
        <v>212</v>
      </c>
      <c r="H10" s="100" t="s">
        <v>504</v>
      </c>
      <c r="J10" s="41" t="str">
        <f t="array" ref="J10">IF(AND(Input_Sheet!$AG$8&lt;9,NOT(OR(COUNTIF(Input_Sheet!C83,"Thaum*")&gt;0,COUNTIF(Input_Sheet!C83,"*Necro*")&gt;0))),IF(NOT(Disciplines!E4=""),Input_Sheet!C83,""),"")</f>
        <v/>
      </c>
      <c r="K10" s="11" t="str">
        <f t="array" aca="1" ref="K10" ca="1">IFERROR(INDEX(J$8:J$25,SMALL((IF(LEN(J$8:J$25),ROW(INDIRECT("1:"&amp;ROWS(J$8:$J$25))))),ROW(A10)-ROW(A$7)),1),"")</f>
        <v/>
      </c>
    </row>
    <row r="11" spans="1:23" x14ac:dyDescent="0.25">
      <c r="A11" s="97" t="str">
        <f t="array" ref="A11">IFERROR(IF(Input_Sheet!$J90&gt;=1,INDEX(listDiscTitle,MATCH(1,(listDiscName=Input_Sheet!C90)*(listDiscLvl="First"),0)),""),"")</f>
        <v/>
      </c>
      <c r="B11" s="98" t="str">
        <f t="array" ref="B11">IFERROR(IF(Input_Sheet!$J90&gt;=2,INDEX(listDiscTitle,MATCH(1,(listDiscName=Input_Sheet!C90)*(listDiscLvl="Second"),0)),""),"")</f>
        <v/>
      </c>
      <c r="C11" s="98" t="str">
        <f t="array" ref="C11">IFERROR(IF(Input_Sheet!$J90&gt;=3,INDEX(listDiscTitle,MATCH(1,(listDiscName=Input_Sheet!C90)*(listDiscLvl="Third"),0)),""),"")</f>
        <v/>
      </c>
      <c r="D11" s="98" t="str">
        <f t="array" ref="D11">IFERROR(IF(Input_Sheet!$J90&gt;=4,INDEX(listDiscTitle,MATCH(1,(listDiscName=Input_Sheet!C90)*(listDiscLvl="Fourth"),0)),""),"")</f>
        <v/>
      </c>
      <c r="E11" s="99" t="str">
        <f t="array" ref="E11">IFERROR(IF(Input_Sheet!$J90=5,INDEX(listDiscTitle,MATCH(1,(listDiscName=Input_Sheet!C90)*(listDiscLvl="Fifth"),0)),""),"")</f>
        <v/>
      </c>
      <c r="G11" s="11" t="s">
        <v>213</v>
      </c>
      <c r="H11" s="100" t="s">
        <v>56</v>
      </c>
      <c r="J11" s="41" t="str">
        <f t="array" ref="J11">IF(AND(Input_Sheet!$AG$8&lt;9,NOT(OR(COUNTIF(Input_Sheet!C84,"Thaum*")&gt;0,COUNTIF(Input_Sheet!C84,"*Necro*")&gt;0))),IF(NOT(Disciplines!E5=""),Input_Sheet!C84,""),"")</f>
        <v/>
      </c>
      <c r="K11" s="11" t="str">
        <f t="array" aca="1" ref="K11" ca="1">IFERROR(INDEX(J$8:J$25,SMALL((IF(LEN(J$8:J$25),ROW(INDIRECT("1:"&amp;ROWS(J$8:$J$25))))),ROW(A11)-ROW(A$7)),1),"")</f>
        <v/>
      </c>
    </row>
    <row r="12" spans="1:23" x14ac:dyDescent="0.25">
      <c r="A12" s="97" t="str">
        <f t="array" ref="A12">IFERROR(IF(Input_Sheet!$J91&gt;=1,INDEX(listDiscTitle,MATCH(1,(listDiscName=Input_Sheet!C91)*(listDiscLvl="First"),0)),""),"")</f>
        <v/>
      </c>
      <c r="B12" s="98" t="str">
        <f t="array" ref="B12">IFERROR(IF(Input_Sheet!$J91&gt;=2,INDEX(listDiscTitle,MATCH(1,(listDiscName=Input_Sheet!C91)*(listDiscLvl="Second"),0)),""),"")</f>
        <v/>
      </c>
      <c r="C12" s="98" t="str">
        <f t="array" ref="C12">IFERROR(IF(Input_Sheet!$J91&gt;=3,INDEX(listDiscTitle,MATCH(1,(listDiscName=Input_Sheet!C91)*(listDiscLvl="Third"),0)),""),"")</f>
        <v/>
      </c>
      <c r="D12" s="98" t="str">
        <f t="array" ref="D12">IFERROR(IF(Input_Sheet!$J91&gt;=4,INDEX(listDiscTitle,MATCH(1,(listDiscName=Input_Sheet!C91)*(listDiscLvl="Fourth"),0)),""),"")</f>
        <v/>
      </c>
      <c r="E12" s="99" t="str">
        <f t="array" ref="E12">IFERROR(IF(Input_Sheet!$J91=5,INDEX(listDiscTitle,MATCH(1,(listDiscName=Input_Sheet!C91)*(listDiscLvl="Fifth"),0)),""),"")</f>
        <v/>
      </c>
      <c r="G12" s="11" t="s">
        <v>213</v>
      </c>
      <c r="H12" s="11" t="s">
        <v>57</v>
      </c>
      <c r="J12" s="41" t="str">
        <f t="array" ref="J12">IF(AND(Input_Sheet!$AG$8&lt;9,NOT(OR(COUNTIF(Input_Sheet!C85,"Thaum*")&gt;0,COUNTIF(Input_Sheet!C85,"*Necro*")&gt;0))),IF(NOT(Disciplines!E6=""),Input_Sheet!C85,""),"")</f>
        <v/>
      </c>
      <c r="K12" s="11" t="str">
        <f t="array" aca="1" ref="K12" ca="1">IFERROR(INDEX(J$8:J$25,SMALL((IF(LEN(J$8:J$25),ROW(INDIRECT("1:"&amp;ROWS(J$8:$J$25))))),ROW(A12)-ROW(A$7)),1),"")</f>
        <v/>
      </c>
    </row>
    <row r="13" spans="1:23" x14ac:dyDescent="0.25">
      <c r="A13" s="97" t="str">
        <f t="array" ref="A13">IFERROR(IF(Input_Sheet!$J92&gt;=1,INDEX(listDiscTitle,MATCH(1,(listDiscName=Input_Sheet!C92)*(listDiscLvl="First"),0)),""),"")</f>
        <v/>
      </c>
      <c r="B13" s="98" t="str">
        <f t="array" ref="B13">IFERROR(IF(Input_Sheet!$J92&gt;=2,INDEX(listDiscTitle,MATCH(1,(listDiscName=Input_Sheet!C92)*(listDiscLvl="Second"),0)),""),"")</f>
        <v/>
      </c>
      <c r="C13" s="98" t="str">
        <f t="array" ref="C13">IFERROR(IF(Input_Sheet!$J92&gt;=3,INDEX(listDiscTitle,MATCH(1,(listDiscName=Input_Sheet!C92)*(listDiscLvl="Third"),0)),""),"")</f>
        <v/>
      </c>
      <c r="D13" s="98" t="str">
        <f t="array" ref="D13">IFERROR(IF(Input_Sheet!$J92&gt;=4,INDEX(listDiscTitle,MATCH(1,(listDiscName=Input_Sheet!C92)*(listDiscLvl="Fourth"),0)),""),"")</f>
        <v/>
      </c>
      <c r="E13" s="99" t="str">
        <f t="array" ref="E13">IFERROR(IF(Input_Sheet!$J92=5,INDEX(listDiscTitle,MATCH(1,(listDiscName=Input_Sheet!C92)*(listDiscLvl="Fifth"),0)),""),"")</f>
        <v/>
      </c>
      <c r="G13" s="11" t="s">
        <v>214</v>
      </c>
      <c r="H13" s="100" t="s">
        <v>505</v>
      </c>
      <c r="J13" s="41" t="str">
        <f t="array" ref="J13">IF(AND(Input_Sheet!$AG$8&lt;9,NOT(OR(COUNTIF(Input_Sheet!C86,"Thaum*")&gt;0,COUNTIF(Input_Sheet!C86,"*Necro*")&gt;0))),IF(NOT(Disciplines!E7=""),Input_Sheet!C86,""),"")</f>
        <v/>
      </c>
      <c r="K13" s="11" t="str">
        <f t="array" aca="1" ref="K13" ca="1">IFERROR(INDEX(J$8:J$25,SMALL((IF(LEN(J$8:J$25),ROW(INDIRECT("1:"&amp;ROWS(J$8:$J$25))))),ROW(A13)-ROW(A$7)),1),"")</f>
        <v/>
      </c>
    </row>
    <row r="14" spans="1:23" x14ac:dyDescent="0.25">
      <c r="A14"/>
      <c r="B14"/>
      <c r="C14"/>
      <c r="D14"/>
      <c r="E14"/>
      <c r="G14" s="11" t="s">
        <v>214</v>
      </c>
      <c r="H14" s="100" t="s">
        <v>62</v>
      </c>
      <c r="J14" s="41" t="str">
        <f t="array" ref="J14">IF(AND(Input_Sheet!$AG$8&lt;9,NOT(OR(COUNTIF(Input_Sheet!C87,"Thaum*")&gt;0,COUNTIF(Input_Sheet!C87,"*Necro*")&gt;0))),IF(NOT(Disciplines!E8=""),Input_Sheet!C87,""),"")</f>
        <v/>
      </c>
      <c r="K14" s="11" t="str">
        <f t="array" aca="1" ref="K14" ca="1">IFERROR(INDEX(J$8:J$25,SMALL((IF(LEN(J$8:J$25),ROW(INDIRECT("1:"&amp;ROWS(J$8:$J$25))))),ROW(A14)-ROW(A$7)),1),"")</f>
        <v/>
      </c>
    </row>
    <row r="15" spans="1:23" x14ac:dyDescent="0.25">
      <c r="A15"/>
      <c r="B15"/>
      <c r="C15"/>
      <c r="D15"/>
      <c r="E15"/>
      <c r="G15" s="11" t="s">
        <v>215</v>
      </c>
      <c r="H15" s="100" t="s">
        <v>506</v>
      </c>
      <c r="J15" s="41" t="str">
        <f t="array" ref="J15">IF(AND(Input_Sheet!$AG$8&lt;9,NOT(OR(COUNTIF(Input_Sheet!C88,"Thaum*")&gt;0,COUNTIF(Input_Sheet!C88,"*Necro*")&gt;0))),IF(NOT(Disciplines!E9=""),Input_Sheet!C88,""),"")</f>
        <v/>
      </c>
      <c r="K15" s="11" t="str">
        <f t="array" aca="1" ref="K15" ca="1">IFERROR(INDEX(J$8:J$25,SMALL((IF(LEN(J$8:J$25),ROW(INDIRECT("1:"&amp;ROWS(J$8:$J$25))))),ROW(A15)-ROW(A$7)),1),"")</f>
        <v/>
      </c>
    </row>
    <row r="16" spans="1:23" x14ac:dyDescent="0.25">
      <c r="A16"/>
      <c r="B16"/>
      <c r="C16"/>
      <c r="D16"/>
      <c r="E16"/>
      <c r="G16" s="11" t="s">
        <v>216</v>
      </c>
      <c r="H16" s="100" t="s">
        <v>507</v>
      </c>
      <c r="J16" s="41" t="str">
        <f t="array" ref="J16">IF(AND(Input_Sheet!$AG$8&lt;9,NOT(OR(COUNTIF(Input_Sheet!C89,"Thaum*")&gt;0,COUNTIF(Input_Sheet!C89,"*Necro*")&gt;0))),IF(NOT(Disciplines!E10=""),Input_Sheet!C89,""),"")</f>
        <v/>
      </c>
      <c r="K16" s="11" t="str">
        <f t="array" aca="1" ref="K16" ca="1">IFERROR(INDEX(J$8:J$25,SMALL((IF(LEN(J$8:J$25),ROW(INDIRECT("1:"&amp;ROWS(J$8:$J$25))))),ROW(A16)-ROW(A$7)),1),"")</f>
        <v/>
      </c>
    </row>
    <row r="17" spans="1:13" x14ac:dyDescent="0.25">
      <c r="A17"/>
      <c r="B17"/>
      <c r="C17"/>
      <c r="D17"/>
      <c r="E17"/>
      <c r="G17" s="11" t="s">
        <v>216</v>
      </c>
      <c r="H17" s="100" t="s">
        <v>72</v>
      </c>
      <c r="J17" s="41" t="str">
        <f t="array" ref="J17">IF(AND(Input_Sheet!$AG$8&lt;9,NOT(OR(COUNTIF(Input_Sheet!C90,"Thaum*")&gt;0,COUNTIF(Input_Sheet!C90,"*Necro*")&gt;0))),IF(NOT(Disciplines!E11=""),Input_Sheet!C90,""),"")</f>
        <v/>
      </c>
      <c r="K17" s="11" t="str">
        <f t="array" aca="1" ref="K17" ca="1">IFERROR(INDEX(J$8:J$25,SMALL((IF(LEN(J$8:J$25),ROW(INDIRECT("1:"&amp;ROWS(J$8:$J$25))))),ROW(A17)-ROW(A$7)),1),"")</f>
        <v/>
      </c>
    </row>
    <row r="18" spans="1:13" x14ac:dyDescent="0.25">
      <c r="A18"/>
      <c r="B18"/>
      <c r="C18"/>
      <c r="D18"/>
      <c r="E18"/>
      <c r="G18" s="11" t="s">
        <v>217</v>
      </c>
      <c r="H18" s="100" t="s">
        <v>78</v>
      </c>
      <c r="J18" s="41" t="str">
        <f t="array" ref="J18">IF(AND(Input_Sheet!$AG$8&lt;9,NOT(OR(COUNTIF(Input_Sheet!C93,"Thaum*")&gt;0,COUNTIF(Input_Sheet!C93,"*Necro*")&gt;0))),IF(NOT(Disciplines!E12=""),Input_Sheet!C93,""),"")</f>
        <v/>
      </c>
      <c r="K18" s="11" t="str">
        <f t="array" aca="1" ref="K18" ca="1">IFERROR(INDEX(J$8:J$25,SMALL((IF(LEN(J$8:J$25),ROW(INDIRECT("1:"&amp;ROWS(J$8:$J$25))))),ROW(A18)-ROW(A$7)),1),"")</f>
        <v/>
      </c>
    </row>
    <row r="19" spans="1:13" x14ac:dyDescent="0.25">
      <c r="A19"/>
      <c r="B19"/>
      <c r="C19"/>
      <c r="D19"/>
      <c r="E19"/>
      <c r="G19" s="11" t="s">
        <v>217</v>
      </c>
      <c r="H19" s="100" t="s">
        <v>508</v>
      </c>
      <c r="J19" s="41" t="str">
        <f t="array" ref="J19">IF(AND(Input_Sheet!$AG$8&lt;9,NOT(OR(COUNTIF(Input_Sheet!C92,"Thaum*")&gt;0,COUNTIF(Input_Sheet!C92,"*Necro*")&gt;0))),IF(NOT(Disciplines!E13=""),Input_Sheet!C92,""),"")</f>
        <v/>
      </c>
      <c r="K19" s="11" t="str">
        <f t="array" aca="1" ref="K19" ca="1">IFERROR(INDEX(J$8:J$25,SMALL((IF(LEN(J$8:J$25),ROW(INDIRECT("1:"&amp;ROWS(J$8:$J$25))))),ROW(A19)-ROW(A$7)),1),"")</f>
        <v/>
      </c>
    </row>
    <row r="20" spans="1:13" x14ac:dyDescent="0.25">
      <c r="G20" s="11" t="s">
        <v>218</v>
      </c>
      <c r="H20" s="100" t="s">
        <v>84</v>
      </c>
      <c r="J20" s="41" t="str">
        <f t="array" ref="J20">IF(AND(Input_Sheet!$AG$8&lt;9,NOT(OR(COUNTIF(Input_Sheet!C95,"Thaum*")&gt;0,COUNTIF(Input_Sheet!C95,"*Necro*")&gt;0))),IF(NOT(Disciplines!E14=""),Input_Sheet!C95,""),"")</f>
        <v/>
      </c>
      <c r="K20" s="11" t="str">
        <f t="array" aca="1" ref="K20" ca="1">IFERROR(INDEX(J$8:J$25,SMALL((IF(LEN(J$8:J$25),ROW(INDIRECT("1:"&amp;ROWS(J$8:$J$25))))),ROW(A20)-ROW(A$7)),1),"")</f>
        <v/>
      </c>
    </row>
    <row r="21" spans="1:13" x14ac:dyDescent="0.25">
      <c r="G21" s="11" t="s">
        <v>218</v>
      </c>
      <c r="H21" s="100" t="s">
        <v>509</v>
      </c>
      <c r="J21" s="41" t="str">
        <f t="array" ref="J21">IF(AND(Input_Sheet!$AG$8&lt;9,NOT(OR(COUNTIF(Input_Sheet!C95,"Thaum*")&gt;0,COUNTIF(Input_Sheet!C95,"*Necro*")&gt;0))),IF(NOT(Disciplines!E15=""),Input_Sheet!C95,""),"")</f>
        <v/>
      </c>
      <c r="K21" s="11" t="str">
        <f t="array" aca="1" ref="K21" ca="1">IFERROR(INDEX(J$8:J$25,SMALL((IF(LEN(J$8:J$25),ROW(INDIRECT("1:"&amp;ROWS(J$8:$J$25))))),ROW(A21)-ROW(A$7)),1),"")</f>
        <v/>
      </c>
    </row>
    <row r="22" spans="1:13" x14ac:dyDescent="0.25">
      <c r="G22" s="11" t="s">
        <v>219</v>
      </c>
      <c r="H22" s="100" t="s">
        <v>89</v>
      </c>
      <c r="J22" s="41" t="str">
        <f t="array" ref="J22">IF(AND(Input_Sheet!$AG$8&lt;9,NOT(OR(COUNTIF(Input_Sheet!C96,"Thaum*")&gt;0,COUNTIF(Input_Sheet!C96,"*Necro*")&gt;0))),IF(NOT(Disciplines!E16=""),Input_Sheet!C96,""),"")</f>
        <v/>
      </c>
      <c r="K22" s="11" t="str">
        <f t="array" aca="1" ref="K22" ca="1">IFERROR(INDEX(J$8:J$25,SMALL((IF(LEN(J$8:J$25),ROW(INDIRECT("1:"&amp;ROWS(J$8:$J$25))))),ROW(A22)-ROW(A$7)),1),"")</f>
        <v/>
      </c>
    </row>
    <row r="23" spans="1:13" s="93" customFormat="1" x14ac:dyDescent="0.25">
      <c r="G23" s="11" t="s">
        <v>219</v>
      </c>
      <c r="H23" s="100" t="s">
        <v>90</v>
      </c>
      <c r="I23" s="11"/>
      <c r="J23" s="41" t="str">
        <f t="array" ref="J23">IF(AND(Input_Sheet!$AG$8&lt;9,NOT(OR(COUNTIF(Input_Sheet!C97,"Thaum*")&gt;0,COUNTIF(Input_Sheet!C97,"*Necro*")&gt;0))),IF(NOT(Disciplines!E17=""),Input_Sheet!C97,""),"")</f>
        <v/>
      </c>
      <c r="K23" s="11" t="str">
        <f t="array" aca="1" ref="K23" ca="1">IFERROR(INDEX(J$8:J$25,SMALL((IF(LEN(J$8:J$25),ROW(INDIRECT("1:"&amp;ROWS(J$8:$J$25))))),ROW(A23)-ROW(A$7)),1),"")</f>
        <v/>
      </c>
      <c r="L23" s="11"/>
      <c r="M23" s="11"/>
    </row>
    <row r="24" spans="1:13" x14ac:dyDescent="0.25">
      <c r="A24" s="11" t="s">
        <v>211</v>
      </c>
      <c r="B24" s="100" t="s">
        <v>39</v>
      </c>
      <c r="C24" s="100" t="s">
        <v>465</v>
      </c>
      <c r="D24" s="101" t="s">
        <v>411</v>
      </c>
      <c r="G24" s="11" t="s">
        <v>220</v>
      </c>
      <c r="H24" s="100" t="s">
        <v>93</v>
      </c>
      <c r="J24" s="41" t="str">
        <f t="array" ref="J24">IF(AND(Input_Sheet!$AG$8&lt;9,NOT(OR(COUNTIF(Input_Sheet!C98,"Thaum*")&gt;0,COUNTIF(Input_Sheet!C98,"*Necro*")&gt;0))),IF(NOT(Disciplines!E18=""),Input_Sheet!C98,""),"")</f>
        <v/>
      </c>
      <c r="K24" s="11" t="str">
        <f t="array" aca="1" ref="K24" ca="1">IFERROR(INDEX(J$8:J$25,SMALL((IF(LEN(J$8:J$25),ROW(INDIRECT("1:"&amp;ROWS(J$8:$J$25))))),ROW(A24)-ROW(A$7)),1),"")</f>
        <v/>
      </c>
    </row>
    <row r="25" spans="1:13" x14ac:dyDescent="0.25">
      <c r="A25" s="11" t="s">
        <v>211</v>
      </c>
      <c r="B25" s="100" t="s">
        <v>40</v>
      </c>
      <c r="C25" s="100" t="s">
        <v>466</v>
      </c>
      <c r="D25" s="11" t="s">
        <v>255</v>
      </c>
      <c r="G25" s="11" t="s">
        <v>111</v>
      </c>
      <c r="H25" s="100" t="s">
        <v>510</v>
      </c>
      <c r="J25" s="41" t="str">
        <f t="array" ref="J25">IF(AND(Input_Sheet!$AG$8&lt;9,NOT(OR(COUNTIF(Input_Sheet!C99,"Thaum*")&gt;0,COUNTIF(Input_Sheet!C99,"*Necro*")&gt;0))),IF(NOT(Disciplines!E19=""),Input_Sheet!C99,""),"")</f>
        <v/>
      </c>
      <c r="K25" s="11" t="str">
        <f t="array" aca="1" ref="K25" ca="1">IFERROR(INDEX(J$8:J$25,SMALL((IF(LEN(J$8:J$25),ROW(INDIRECT("1:"&amp;ROWS(J$8:$J$25))))),ROW(A25)-ROW(A$7)),1),"")</f>
        <v/>
      </c>
    </row>
    <row r="26" spans="1:13" x14ac:dyDescent="0.25">
      <c r="A26" s="11" t="s">
        <v>211</v>
      </c>
      <c r="B26" s="100" t="s">
        <v>41</v>
      </c>
      <c r="C26" s="100" t="s">
        <v>467</v>
      </c>
      <c r="D26" s="102" t="s">
        <v>411</v>
      </c>
      <c r="E26" s="93"/>
      <c r="G26" s="11" t="s">
        <v>221</v>
      </c>
      <c r="H26" s="100" t="s">
        <v>117</v>
      </c>
      <c r="J26" s="41" t="str">
        <f t="array" ref="J26">IF(AND(Input_Sheet!$AG$8&lt;9,NOT(OR(COUNTIF(Input_Sheet!C100,"Thaum*")&gt;0,COUNTIF(Input_Sheet!C100,"*Necro*")&gt;0))),IF(NOT(Disciplines!E20=""),Input_Sheet!C100,""),"")</f>
        <v/>
      </c>
      <c r="K26" s="11" t="str">
        <f t="array" aca="1" ref="K26" ca="1">IFERROR(INDEX(J$8:J$25,SMALL((IF(LEN(J$8:J$25),ROW(INDIRECT("1:"&amp;ROWS(J$8:$J$25))))),ROW(A26)-ROW(A$7)),1),"")</f>
        <v/>
      </c>
    </row>
    <row r="27" spans="1:13" x14ac:dyDescent="0.25">
      <c r="A27" s="11" t="s">
        <v>211</v>
      </c>
      <c r="B27" s="100" t="s">
        <v>42</v>
      </c>
      <c r="C27" s="100" t="s">
        <v>468</v>
      </c>
      <c r="D27" s="11" t="s">
        <v>211</v>
      </c>
      <c r="E27" s="11" t="str">
        <f t="array" ref="E27">INDEX(listDiscSimple,SMALL(IF((COUNTIF(Input_Sheet!$C$81:$C$90,listDiscSimple))=0,ROW(INDEX(D:D,1):INDEX(D:D,ROWS(listDiscSimple)))),ROWS(E$27:E27)))</f>
        <v>Animalism</v>
      </c>
      <c r="G27" s="11" t="s">
        <v>221</v>
      </c>
      <c r="H27" s="100" t="s">
        <v>493</v>
      </c>
      <c r="J27" s="41" t="str">
        <f t="array" ref="J27">IF(AND(Input_Sheet!$AG$8&lt;9,NOT(OR(COUNTIF(Input_Sheet!C101,"Thaum*")&gt;0,COUNTIF(Input_Sheet!C101,"*Necro*")&gt;0))),IF(NOT(Disciplines!E21=""),Input_Sheet!C101,""),"")</f>
        <v/>
      </c>
      <c r="K27" s="11" t="str">
        <f t="array" aca="1" ref="K27" ca="1">IFERROR(INDEX(J$8:J$25,SMALL((IF(LEN(J$8:J$25),ROW(INDIRECT("1:"&amp;ROWS(J$8:$J$25))))),ROW(A27)-ROW(A$7)),1),"")</f>
        <v/>
      </c>
    </row>
    <row r="28" spans="1:13" x14ac:dyDescent="0.25">
      <c r="A28" s="11" t="s">
        <v>211</v>
      </c>
      <c r="B28" s="100" t="s">
        <v>43</v>
      </c>
      <c r="C28" s="100" t="s">
        <v>469</v>
      </c>
      <c r="D28" s="11" t="s">
        <v>212</v>
      </c>
      <c r="E28" s="11" t="str">
        <f t="array" ref="E28">INDEX(listDiscSimple,SMALL(IF((COUNTIF(Input_Sheet!$C$81:$C$90,listDiscSimple))=0,ROW(INDEX(D:D,1):INDEX(D:D,ROWS(listDiscSimple)))),ROWS(E$27:E28)))</f>
        <v>Auspex</v>
      </c>
      <c r="G28" s="11" t="s">
        <v>222</v>
      </c>
      <c r="H28" s="100" t="s">
        <v>122</v>
      </c>
      <c r="J28" s="41" t="str">
        <f t="array" ref="J28">IF(AND(Input_Sheet!$AG$8&lt;9,NOT(OR(COUNTIF(Input_Sheet!C102,"Thaum*")&gt;0,COUNTIF(Input_Sheet!C102,"*Necro*")&gt;0))),IF(NOT(Disciplines!E22=""),Input_Sheet!C102,""),"")</f>
        <v/>
      </c>
      <c r="K28" s="11" t="str">
        <f t="array" aca="1" ref="K28" ca="1">IFERROR(INDEX(J$8:J$25,SMALL((IF(LEN(J$8:J$25),ROW(INDIRECT("1:"&amp;ROWS(J$8:$J$25))))),ROW(A28)-ROW(A$7)),1),"")</f>
        <v/>
      </c>
    </row>
    <row r="29" spans="1:13" x14ac:dyDescent="0.25">
      <c r="A29" s="11" t="s">
        <v>212</v>
      </c>
      <c r="B29" s="100" t="s">
        <v>45</v>
      </c>
      <c r="C29" s="100" t="s">
        <v>465</v>
      </c>
      <c r="D29" s="11" t="s">
        <v>213</v>
      </c>
      <c r="E29" s="11" t="str">
        <f t="array" ref="E29">INDEX(listDiscSimple,SMALL(IF((COUNTIF(Input_Sheet!$C$81:$C$90,listDiscSimple))=0,ROW(INDEX(D:D,1):INDEX(D:D,ROWS(listDiscSimple)))),ROWS(E$27:E29)))</f>
        <v>Celerity</v>
      </c>
      <c r="G29" s="11" t="s">
        <v>222</v>
      </c>
      <c r="H29" s="100" t="s">
        <v>123</v>
      </c>
      <c r="J29" s="41" t="str">
        <f t="array" ref="J29">IF(AND(Input_Sheet!$AG$8&lt;9,NOT(OR(COUNTIF(Input_Sheet!C103,"Thaum*")&gt;0,COUNTIF(Input_Sheet!C103,"*Necro*")&gt;0))),IF(NOT(Disciplines!E23=""),Input_Sheet!C103,""),"")</f>
        <v/>
      </c>
      <c r="K29" s="11" t="str">
        <f t="array" aca="1" ref="K29" ca="1">IFERROR(INDEX(J$8:J$25,SMALL((IF(LEN(J$8:J$25),ROW(INDIRECT("1:"&amp;ROWS(J$8:$J$25))))),ROW(A29)-ROW(A$7)),1),"")</f>
        <v/>
      </c>
    </row>
    <row r="30" spans="1:13" x14ac:dyDescent="0.25">
      <c r="A30" s="11" t="s">
        <v>212</v>
      </c>
      <c r="B30" s="100" t="s">
        <v>46</v>
      </c>
      <c r="C30" s="100" t="s">
        <v>466</v>
      </c>
      <c r="D30" s="11" t="s">
        <v>214</v>
      </c>
      <c r="E30" s="11" t="str">
        <f t="array" ref="E30">INDEX(listDiscSimple,SMALL(IF((COUNTIF(Input_Sheet!$C$81:$C$90,listDiscSimple))=0,ROW(INDEX(D:D,1):INDEX(D:D,ROWS(listDiscSimple)))),ROWS(E$27:E30)))</f>
        <v>Chimerstry</v>
      </c>
      <c r="G30" s="11" t="s">
        <v>223</v>
      </c>
      <c r="H30" s="100" t="s">
        <v>129</v>
      </c>
      <c r="J30" s="41" t="str">
        <f t="array" ref="J30">IF(AND(Input_Sheet!$AG$8&lt;9,NOT(OR(COUNTIF(Input_Sheet!C104,"Thaum*")&gt;0,COUNTIF(Input_Sheet!C104,"*Necro*")&gt;0))),IF(NOT(Disciplines!E24=""),Input_Sheet!C104,""),"")</f>
        <v/>
      </c>
      <c r="K30" s="11" t="str">
        <f t="array" aca="1" ref="K30" ca="1">IFERROR(INDEX(J$8:J$25,SMALL((IF(LEN(J$8:J$25),ROW(INDIRECT("1:"&amp;ROWS(J$8:$J$25))))),ROW(A30)-ROW(A$7)),1),"")</f>
        <v/>
      </c>
    </row>
    <row r="31" spans="1:13" x14ac:dyDescent="0.25">
      <c r="A31" s="11" t="s">
        <v>212</v>
      </c>
      <c r="B31" s="100" t="s">
        <v>47</v>
      </c>
      <c r="C31" s="100" t="s">
        <v>467</v>
      </c>
      <c r="D31" s="11" t="s">
        <v>215</v>
      </c>
      <c r="E31" s="11" t="str">
        <f t="array" ref="E31">INDEX(listDiscSimple,SMALL(IF((COUNTIF(Input_Sheet!$C$81:$C$90,listDiscSimple))=0,ROW(INDEX(D:D,1):INDEX(D:D,ROWS(listDiscSimple)))),ROWS(E$27:E31)))</f>
        <v>Daimoinon</v>
      </c>
      <c r="G31" s="11" t="s">
        <v>223</v>
      </c>
      <c r="H31" s="100" t="s">
        <v>511</v>
      </c>
      <c r="I31"/>
    </row>
    <row r="32" spans="1:13" x14ac:dyDescent="0.25">
      <c r="A32" s="11" t="s">
        <v>212</v>
      </c>
      <c r="B32" s="100" t="s">
        <v>48</v>
      </c>
      <c r="C32" s="100" t="s">
        <v>468</v>
      </c>
      <c r="D32" s="11" t="s">
        <v>216</v>
      </c>
      <c r="E32" s="11" t="str">
        <f t="array" ref="E32">INDEX(listDiscSimple,SMALL(IF((COUNTIF(Input_Sheet!$C$81:$C$90,listDiscSimple))=0,ROW(INDEX(D:D,1):INDEX(D:D,ROWS(listDiscSimple)))),ROWS(E$27:E32)))</f>
        <v>Dementation</v>
      </c>
      <c r="G32" s="11" t="s">
        <v>224</v>
      </c>
      <c r="H32" s="100" t="s">
        <v>135</v>
      </c>
      <c r="I32"/>
    </row>
    <row r="33" spans="1:9" x14ac:dyDescent="0.25">
      <c r="A33" s="11" t="s">
        <v>212</v>
      </c>
      <c r="B33" s="100" t="s">
        <v>49</v>
      </c>
      <c r="C33" s="100" t="s">
        <v>469</v>
      </c>
      <c r="D33" s="11" t="s">
        <v>217</v>
      </c>
      <c r="E33" s="11" t="str">
        <f t="array" ref="E33">INDEX(listDiscSimple,SMALL(IF((COUNTIF(Input_Sheet!$C$81:$C$90,listDiscSimple))=0,ROW(INDEX(D:D,1):INDEX(D:D,ROWS(listDiscSimple)))),ROWS(E$27:E33)))</f>
        <v>Dominate</v>
      </c>
      <c r="G33" s="11" t="s">
        <v>224</v>
      </c>
      <c r="H33" s="100" t="s">
        <v>136</v>
      </c>
      <c r="I33"/>
    </row>
    <row r="34" spans="1:9" x14ac:dyDescent="0.25">
      <c r="A34" s="11" t="s">
        <v>213</v>
      </c>
      <c r="B34" s="100" t="s">
        <v>51</v>
      </c>
      <c r="C34" s="100" t="s">
        <v>465</v>
      </c>
      <c r="D34" s="11" t="s">
        <v>218</v>
      </c>
      <c r="E34" s="11" t="str">
        <f t="array" ref="E34">INDEX(listDiscSimple,SMALL(IF((COUNTIF(Input_Sheet!$C$81:$C$90,listDiscSimple))=0,ROW(INDEX(D:D,1):INDEX(D:D,ROWS(listDiscSimple)))),ROWS(E$27:E34)))</f>
        <v>Fortitude</v>
      </c>
      <c r="G34" s="11" t="s">
        <v>225</v>
      </c>
      <c r="H34" s="100" t="s">
        <v>141</v>
      </c>
      <c r="I34"/>
    </row>
    <row r="35" spans="1:9" x14ac:dyDescent="0.25">
      <c r="A35" s="11" t="s">
        <v>213</v>
      </c>
      <c r="B35" s="100" t="s">
        <v>52</v>
      </c>
      <c r="C35" s="100" t="s">
        <v>466</v>
      </c>
      <c r="D35" s="11" t="s">
        <v>219</v>
      </c>
      <c r="E35" s="11" t="str">
        <f t="array" ref="E35">INDEX(listDiscSimple,SMALL(IF((COUNTIF(Input_Sheet!$C$81:$C$90,listDiscSimple))=0,ROW(INDEX(D:D,1):INDEX(D:D,ROWS(listDiscSimple)))),ROWS(E$27:E35)))</f>
        <v>Melpominee</v>
      </c>
      <c r="G35" s="11" t="s">
        <v>225</v>
      </c>
      <c r="H35" s="100" t="s">
        <v>512</v>
      </c>
      <c r="I35"/>
    </row>
    <row r="36" spans="1:9" x14ac:dyDescent="0.25">
      <c r="A36" s="11" t="s">
        <v>213</v>
      </c>
      <c r="B36" s="100" t="s">
        <v>53</v>
      </c>
      <c r="C36" s="100" t="s">
        <v>467</v>
      </c>
      <c r="D36" s="11" t="s">
        <v>220</v>
      </c>
      <c r="E36" s="11" t="str">
        <f t="array" ref="E36">INDEX(listDiscSimple,SMALL(IF((COUNTIF(Input_Sheet!$C$81:$C$90,listDiscSimple))=0,ROW(INDEX(D:D,1):INDEX(D:D,ROWS(listDiscSimple)))),ROWS(E$27:E36)))</f>
        <v>Mytherceria</v>
      </c>
      <c r="G36" s="11" t="s">
        <v>226</v>
      </c>
      <c r="H36" s="100" t="s">
        <v>513</v>
      </c>
      <c r="I36"/>
    </row>
    <row r="37" spans="1:9" x14ac:dyDescent="0.25">
      <c r="A37" s="11" t="s">
        <v>213</v>
      </c>
      <c r="B37" s="100" t="s">
        <v>54</v>
      </c>
      <c r="C37" s="100" t="s">
        <v>468</v>
      </c>
      <c r="D37" s="11" t="s">
        <v>97</v>
      </c>
      <c r="E37" s="11" t="str">
        <f t="array" ref="E37">INDEX(listDiscSimple,SMALL(IF((COUNTIF(Input_Sheet!$C$81:$C$90,listDiscSimple))=0,ROW(INDEX(D:D,1):INDEX(D:D,ROWS(listDiscSimple)))),ROWS(E$27:E37)))</f>
        <v>Necromancy, Ash Path</v>
      </c>
      <c r="G37" s="11" t="s">
        <v>226</v>
      </c>
      <c r="H37" s="100" t="s">
        <v>514</v>
      </c>
      <c r="I37"/>
    </row>
    <row r="38" spans="1:9" x14ac:dyDescent="0.25">
      <c r="A38" s="11" t="s">
        <v>213</v>
      </c>
      <c r="B38" s="100" t="s">
        <v>55</v>
      </c>
      <c r="C38" s="100" t="s">
        <v>469</v>
      </c>
      <c r="D38" s="11" t="s">
        <v>100</v>
      </c>
      <c r="E38" s="11" t="str">
        <f t="array" ref="E38">INDEX(listDiscSimple,SMALL(IF((COUNTIF(Input_Sheet!$C$81:$C$90,listDiscSimple))=0,ROW(INDEX(D:D,1):INDEX(D:D,ROWS(listDiscSimple)))),ROWS(E$27:E38)))</f>
        <v>Necromancy, Bone Path</v>
      </c>
      <c r="G38" s="11" t="s">
        <v>227</v>
      </c>
      <c r="H38" s="100" t="s">
        <v>515</v>
      </c>
      <c r="I38"/>
    </row>
    <row r="39" spans="1:9" x14ac:dyDescent="0.25">
      <c r="A39" s="11" t="s">
        <v>214</v>
      </c>
      <c r="B39" s="100" t="s">
        <v>58</v>
      </c>
      <c r="C39" s="100" t="s">
        <v>465</v>
      </c>
      <c r="D39" s="11" t="s">
        <v>529</v>
      </c>
      <c r="E39" s="11" t="str">
        <f t="array" ref="E39">INDEX(listDiscSimple,SMALL(IF((COUNTIF(Input_Sheet!$C$81:$C$90,listDiscSimple))=0,ROW(INDEX(D:D,1):INDEX(D:D,ROWS(listDiscSimple)))),ROWS(E$27:E39)))</f>
        <v>Necromancy, Mortis Path</v>
      </c>
      <c r="G39" s="11" t="s">
        <v>227</v>
      </c>
      <c r="H39" s="100" t="s">
        <v>152</v>
      </c>
      <c r="I39"/>
    </row>
    <row r="40" spans="1:9" x14ac:dyDescent="0.25">
      <c r="A40" s="11" t="s">
        <v>214</v>
      </c>
      <c r="B40" s="100" t="s">
        <v>485</v>
      </c>
      <c r="C40" s="100" t="s">
        <v>466</v>
      </c>
      <c r="D40" s="11" t="s">
        <v>105</v>
      </c>
      <c r="E40" s="11" t="str">
        <f t="array" ref="E40">INDEX(listDiscSimple,SMALL(IF((COUNTIF(Input_Sheet!$C$81:$C$90,listDiscSimple))=0,ROW(INDEX(D:D,1):INDEX(D:D,ROWS(listDiscSimple)))),ROWS(E$27:E40)))</f>
        <v>Necromancy, Sepulchre Path</v>
      </c>
      <c r="G40" s="11" t="s">
        <v>228</v>
      </c>
      <c r="H40" s="100" t="s">
        <v>154</v>
      </c>
      <c r="I40"/>
    </row>
    <row r="41" spans="1:9" x14ac:dyDescent="0.25">
      <c r="A41" s="11" t="s">
        <v>214</v>
      </c>
      <c r="B41" s="100" t="s">
        <v>59</v>
      </c>
      <c r="C41" s="100" t="s">
        <v>467</v>
      </c>
      <c r="D41" s="11" t="s">
        <v>111</v>
      </c>
      <c r="E41" s="11" t="str">
        <f t="array" ref="E41">INDEX(listDiscSimple,SMALL(IF((COUNTIF(Input_Sheet!$C$81:$C$90,listDiscSimple))=0,ROW(INDEX(D:D,1):INDEX(D:D,ROWS(listDiscSimple)))),ROWS(E$27:E41)))</f>
        <v>Obeah</v>
      </c>
      <c r="G41" s="11" t="s">
        <v>160</v>
      </c>
      <c r="H41" s="100" t="s">
        <v>516</v>
      </c>
      <c r="I41"/>
    </row>
    <row r="42" spans="1:9" x14ac:dyDescent="0.25">
      <c r="A42" s="11" t="s">
        <v>214</v>
      </c>
      <c r="B42" s="100" t="s">
        <v>60</v>
      </c>
      <c r="C42" s="100" t="s">
        <v>468</v>
      </c>
      <c r="D42" s="11" t="s">
        <v>221</v>
      </c>
      <c r="E42" s="11" t="str">
        <f t="array" ref="E42">INDEX(listDiscSimple,SMALL(IF((COUNTIF(Input_Sheet!$C$81:$C$90,listDiscSimple))=0,ROW(INDEX(D:D,1):INDEX(D:D,ROWS(listDiscSimple)))),ROWS(E$27:E42)))</f>
        <v>Obfuscate</v>
      </c>
      <c r="G42" s="11" t="s">
        <v>198</v>
      </c>
      <c r="H42" s="100" t="s">
        <v>517</v>
      </c>
      <c r="I42"/>
    </row>
    <row r="43" spans="1:9" x14ac:dyDescent="0.25">
      <c r="A43" s="11" t="s">
        <v>214</v>
      </c>
      <c r="B43" s="100" t="s">
        <v>61</v>
      </c>
      <c r="C43" s="100" t="s">
        <v>469</v>
      </c>
      <c r="D43" s="11" t="s">
        <v>222</v>
      </c>
      <c r="E43" s="11" t="str">
        <f t="array" ref="E43">INDEX(listDiscSimple,SMALL(IF((COUNTIF(Input_Sheet!$C$81:$C$90,listDiscSimple))=0,ROW(INDEX(D:D,1):INDEX(D:D,ROWS(listDiscSimple)))),ROWS(E$27:E43)))</f>
        <v>Obtenebration</v>
      </c>
      <c r="G43" s="11" t="s">
        <v>204</v>
      </c>
      <c r="H43" s="100" t="s">
        <v>518</v>
      </c>
      <c r="I43"/>
    </row>
    <row r="44" spans="1:9" x14ac:dyDescent="0.25">
      <c r="A44" s="11" t="s">
        <v>215</v>
      </c>
      <c r="B44" s="100" t="s">
        <v>63</v>
      </c>
      <c r="C44" s="100" t="s">
        <v>465</v>
      </c>
      <c r="D44" s="11" t="s">
        <v>223</v>
      </c>
      <c r="E44" s="11" t="str">
        <f t="array" ref="E44">INDEX(listDiscSimple,SMALL(IF((COUNTIF(Input_Sheet!$C$81:$C$90,listDiscSimple))=0,ROW(INDEX(D:D,1):INDEX(D:D,ROWS(listDiscSimple)))),ROWS(E$27:E44)))</f>
        <v>Potence</v>
      </c>
      <c r="G44" s="11" t="s">
        <v>204</v>
      </c>
      <c r="H44" s="100" t="s">
        <v>519</v>
      </c>
      <c r="I44"/>
    </row>
    <row r="45" spans="1:9" x14ac:dyDescent="0.25">
      <c r="A45" s="11" t="s">
        <v>215</v>
      </c>
      <c r="B45" s="100" t="s">
        <v>486</v>
      </c>
      <c r="C45" s="100" t="s">
        <v>466</v>
      </c>
      <c r="D45" s="11" t="s">
        <v>224</v>
      </c>
      <c r="E45" s="11" t="str">
        <f t="array" ref="E45">INDEX(listDiscSimple,SMALL(IF((COUNTIF(Input_Sheet!$C$81:$C$90,listDiscSimple))=0,ROW(INDEX(D:D,1):INDEX(D:D,ROWS(listDiscSimple)))),ROWS(E$27:E45)))</f>
        <v>Presence</v>
      </c>
      <c r="G45" s="11" t="s">
        <v>205</v>
      </c>
      <c r="H45" s="100" t="s">
        <v>520</v>
      </c>
      <c r="I45"/>
    </row>
    <row r="46" spans="1:9" x14ac:dyDescent="0.25">
      <c r="A46" s="11" t="s">
        <v>215</v>
      </c>
      <c r="B46" s="100" t="s">
        <v>64</v>
      </c>
      <c r="C46" s="100" t="s">
        <v>467</v>
      </c>
      <c r="D46" s="11" t="s">
        <v>225</v>
      </c>
      <c r="E46" s="11" t="str">
        <f t="array" ref="E46">INDEX(listDiscSimple,SMALL(IF((COUNTIF(Input_Sheet!$C$81:$C$90,listDiscSimple))=0,ROW(INDEX(D:D,1):INDEX(D:D,ROWS(listDiscSimple)))),ROWS(E$27:E46)))</f>
        <v>Protean</v>
      </c>
      <c r="G46" s="11" t="s">
        <v>205</v>
      </c>
      <c r="H46" s="100" t="s">
        <v>521</v>
      </c>
      <c r="I46"/>
    </row>
    <row r="47" spans="1:9" x14ac:dyDescent="0.25">
      <c r="A47" s="11" t="s">
        <v>215</v>
      </c>
      <c r="B47" s="100" t="s">
        <v>65</v>
      </c>
      <c r="C47" s="100" t="s">
        <v>468</v>
      </c>
      <c r="D47" s="11" t="s">
        <v>226</v>
      </c>
      <c r="E47" s="11" t="str">
        <f t="array" ref="E47">INDEX(listDiscSimple,SMALL(IF((COUNTIF(Input_Sheet!$C$81:$C$90,listDiscSimple))=0,ROW(INDEX(D:D,1):INDEX(D:D,ROWS(listDiscSimple)))),ROWS(E$27:E47)))</f>
        <v>Quietus</v>
      </c>
      <c r="I47"/>
    </row>
    <row r="48" spans="1:9" x14ac:dyDescent="0.25">
      <c r="A48" s="11" t="s">
        <v>215</v>
      </c>
      <c r="B48" s="100" t="s">
        <v>66</v>
      </c>
      <c r="C48" s="100" t="s">
        <v>469</v>
      </c>
      <c r="D48" s="11" t="s">
        <v>227</v>
      </c>
      <c r="E48" s="11" t="str">
        <f t="array" ref="E48">INDEX(listDiscSimple,SMALL(IF((COUNTIF(Input_Sheet!$C$81:$C$90,listDiscSimple))=0,ROW(INDEX(D:D,1):INDEX(D:D,ROWS(listDiscSimple)))),ROWS(E$27:E48)))</f>
        <v>Serpentis</v>
      </c>
      <c r="I48" s="100"/>
    </row>
    <row r="49" spans="1:9" x14ac:dyDescent="0.25">
      <c r="A49" s="11" t="s">
        <v>216</v>
      </c>
      <c r="B49" s="100" t="s">
        <v>67</v>
      </c>
      <c r="C49" s="100" t="s">
        <v>465</v>
      </c>
      <c r="D49" s="11" t="s">
        <v>228</v>
      </c>
      <c r="E49" s="11" t="str">
        <f t="array" ref="E49">INDEX(listDiscSimple,SMALL(IF((COUNTIF(Input_Sheet!$C$81:$C$90,listDiscSimple))=0,ROW(INDEX(D:D,1):INDEX(D:D,ROWS(listDiscSimple)))),ROWS(E$27:E49)))</f>
        <v>Temporis</v>
      </c>
      <c r="I49" s="100"/>
    </row>
    <row r="50" spans="1:9" x14ac:dyDescent="0.25">
      <c r="A50" s="11" t="s">
        <v>216</v>
      </c>
      <c r="B50" s="100" t="s">
        <v>68</v>
      </c>
      <c r="C50" s="100" t="s">
        <v>466</v>
      </c>
      <c r="D50" s="11" t="s">
        <v>160</v>
      </c>
      <c r="E50" s="11" t="str">
        <f t="array" ref="E50">INDEX(listDiscSimple,SMALL(IF((COUNTIF(Input_Sheet!$C$81:$C$90,listDiscSimple))=0,ROW(INDEX(D:D,1):INDEX(D:D,ROWS(listDiscSimple)))),ROWS(E$27:E50)))</f>
        <v>Thanatosis</v>
      </c>
      <c r="I50" s="100"/>
    </row>
    <row r="51" spans="1:9" x14ac:dyDescent="0.25">
      <c r="A51" s="11" t="s">
        <v>216</v>
      </c>
      <c r="B51" s="100" t="s">
        <v>69</v>
      </c>
      <c r="C51" s="100" t="s">
        <v>467</v>
      </c>
      <c r="D51" s="11" t="s">
        <v>396</v>
      </c>
      <c r="E51" s="11" t="str">
        <f t="array" ref="E51">INDEX(listDiscSimple,SMALL(IF((COUNTIF(Input_Sheet!$C$81:$C$90,listDiscSimple))=0,ROW(INDEX(D:D,1):INDEX(D:D,ROWS(listDiscSimple)))),ROWS(E$27:E51)))</f>
        <v>Thaum, Path of Blood</v>
      </c>
      <c r="I51" s="100"/>
    </row>
    <row r="52" spans="1:9" x14ac:dyDescent="0.25">
      <c r="A52" s="11" t="s">
        <v>216</v>
      </c>
      <c r="B52" s="100" t="s">
        <v>70</v>
      </c>
      <c r="C52" s="100" t="s">
        <v>468</v>
      </c>
      <c r="D52" s="11" t="s">
        <v>397</v>
      </c>
      <c r="E52" s="11" t="str">
        <f t="array" ref="E52">INDEX(listDiscSimple,SMALL(IF((COUNTIF(Input_Sheet!$C$81:$C$90,listDiscSimple))=0,ROW(INDEX(D:D,1):INDEX(D:D,ROWS(listDiscSimple)))),ROWS(E$27:E52)))</f>
        <v>Thaum, Path of Conjuring</v>
      </c>
      <c r="I52" s="100"/>
    </row>
    <row r="53" spans="1:9" x14ac:dyDescent="0.25">
      <c r="A53" s="11" t="s">
        <v>216</v>
      </c>
      <c r="B53" s="100" t="s">
        <v>71</v>
      </c>
      <c r="C53" s="100" t="s">
        <v>469</v>
      </c>
      <c r="D53" s="11" t="s">
        <v>398</v>
      </c>
      <c r="E53" s="11" t="str">
        <f t="array" ref="E53">INDEX(listDiscSimple,SMALL(IF((COUNTIF(Input_Sheet!$C$81:$C$90,listDiscSimple))=0,ROW(INDEX(D:D,1):INDEX(D:D,ROWS(listDiscSimple)))),ROWS(E$27:E53)))</f>
        <v>Thaum, Path of Corruption</v>
      </c>
      <c r="I53" s="100"/>
    </row>
    <row r="54" spans="1:9" x14ac:dyDescent="0.25">
      <c r="A54" s="11" t="s">
        <v>217</v>
      </c>
      <c r="B54" s="100" t="s">
        <v>73</v>
      </c>
      <c r="C54" s="100" t="s">
        <v>465</v>
      </c>
      <c r="D54" s="11" t="s">
        <v>399</v>
      </c>
      <c r="E54" s="11" t="str">
        <f t="array" ref="E54">INDEX(listDiscSimple,SMALL(IF((COUNTIF(Input_Sheet!$C$81:$C$90,listDiscSimple))=0,ROW(INDEX(D:D,1):INDEX(D:D,ROWS(listDiscSimple)))),ROWS(E$27:E54)))</f>
        <v>Thaum, Elemental Mastery</v>
      </c>
      <c r="I54" s="100"/>
    </row>
    <row r="55" spans="1:9" x14ac:dyDescent="0.25">
      <c r="A55" s="11" t="s">
        <v>217</v>
      </c>
      <c r="B55" s="100" t="s">
        <v>74</v>
      </c>
      <c r="C55" s="100" t="s">
        <v>466</v>
      </c>
      <c r="D55" s="11" t="s">
        <v>400</v>
      </c>
      <c r="E55" s="11" t="str">
        <f t="array" ref="E55">INDEX(listDiscSimple,SMALL(IF((COUNTIF(Input_Sheet!$C$81:$C$90,listDiscSimple))=0,ROW(INDEX(D:D,1):INDEX(D:D,ROWS(listDiscSimple)))),ROWS(E$27:E55)))</f>
        <v>Thaum, Lure of Flames</v>
      </c>
      <c r="I55" s="100"/>
    </row>
    <row r="56" spans="1:9" x14ac:dyDescent="0.25">
      <c r="A56" s="11" t="s">
        <v>217</v>
      </c>
      <c r="B56" s="100" t="s">
        <v>75</v>
      </c>
      <c r="C56" s="100" t="s">
        <v>467</v>
      </c>
      <c r="D56" s="11" t="s">
        <v>401</v>
      </c>
      <c r="E56" s="11" t="str">
        <f t="array" ref="E56">INDEX(listDiscSimple,SMALL(IF((COUNTIF(Input_Sheet!$C$81:$C$90,listDiscSimple))=0,ROW(INDEX(D:D,1):INDEX(D:D,ROWS(listDiscSimple)))),ROWS(E$27:E56)))</f>
        <v>Thaum, Movement of the Mind</v>
      </c>
      <c r="I56" s="100"/>
    </row>
    <row r="57" spans="1:9" x14ac:dyDescent="0.25">
      <c r="A57" s="11" t="s">
        <v>217</v>
      </c>
      <c r="B57" s="100" t="s">
        <v>76</v>
      </c>
      <c r="C57" s="100" t="s">
        <v>468</v>
      </c>
      <c r="D57" s="11" t="s">
        <v>402</v>
      </c>
      <c r="E57" s="11" t="str">
        <f t="array" ref="E57">INDEX(listDiscSimple,SMALL(IF((COUNTIF(Input_Sheet!$C$81:$C$90,listDiscSimple))=0,ROW(INDEX(D:D,1):INDEX(D:D,ROWS(listDiscSimple)))),ROWS(E$27:E57)))</f>
        <v>Thaum, Technomancy</v>
      </c>
      <c r="I57" s="100"/>
    </row>
    <row r="58" spans="1:9" x14ac:dyDescent="0.25">
      <c r="A58" s="11" t="s">
        <v>217</v>
      </c>
      <c r="B58" s="100" t="s">
        <v>77</v>
      </c>
      <c r="C58" s="100" t="s">
        <v>469</v>
      </c>
      <c r="D58" s="11" t="s">
        <v>534</v>
      </c>
      <c r="E58" s="11" t="str">
        <f t="array" ref="E58">INDEX(listDiscSimple,SMALL(IF((COUNTIF(Input_Sheet!$C$81:$C$90,listDiscSimple))=0,ROW(INDEX(D:D,1):INDEX(D:D,ROWS(listDiscSimple)))),ROWS(E$27:E58)))</f>
        <v>Thaum, Weather Mastery</v>
      </c>
      <c r="I58" s="100"/>
    </row>
    <row r="59" spans="1:9" x14ac:dyDescent="0.25">
      <c r="A59" s="11" t="s">
        <v>218</v>
      </c>
      <c r="B59" s="100" t="s">
        <v>79</v>
      </c>
      <c r="C59" s="100" t="s">
        <v>465</v>
      </c>
      <c r="D59" s="11" t="s">
        <v>198</v>
      </c>
      <c r="E59" s="11" t="str">
        <f t="array" ref="E59">INDEX(listDiscSimple,SMALL(IF((COUNTIF(Input_Sheet!$C$81:$C$90,listDiscSimple))=0,ROW(INDEX(D:D,1):INDEX(D:D,ROWS(listDiscSimple)))),ROWS(E$27:E59)))</f>
        <v>Valeren</v>
      </c>
      <c r="I59" s="100"/>
    </row>
    <row r="60" spans="1:9" x14ac:dyDescent="0.25">
      <c r="A60" s="11" t="s">
        <v>218</v>
      </c>
      <c r="B60" s="100" t="s">
        <v>80</v>
      </c>
      <c r="C60" s="100" t="s">
        <v>466</v>
      </c>
      <c r="D60" s="11" t="s">
        <v>204</v>
      </c>
      <c r="E60" s="11" t="str">
        <f t="array" ref="E60">INDEX(listDiscSimple,SMALL(IF((COUNTIF(Input_Sheet!$C$81:$C$90,listDiscSimple))=0,ROW(INDEX(D:D,1):INDEX(D:D,ROWS(listDiscSimple)))),ROWS(E$27:E60)))</f>
        <v>Vicissitude</v>
      </c>
      <c r="I60" s="100"/>
    </row>
    <row r="61" spans="1:9" x14ac:dyDescent="0.25">
      <c r="A61" s="11" t="s">
        <v>218</v>
      </c>
      <c r="B61" s="100" t="s">
        <v>81</v>
      </c>
      <c r="C61" s="100" t="s">
        <v>467</v>
      </c>
      <c r="D61" s="11" t="s">
        <v>205</v>
      </c>
      <c r="E61" s="11" t="str">
        <f t="array" ref="E61">INDEX(listDiscSimple,SMALL(IF((COUNTIF(Input_Sheet!$C$81:$C$90,listDiscSimple))=0,ROW(INDEX(D:D,1):INDEX(D:D,ROWS(listDiscSimple)))),ROWS(E$27:E61)))</f>
        <v>Visceratika</v>
      </c>
      <c r="I61" s="100"/>
    </row>
    <row r="62" spans="1:9" x14ac:dyDescent="0.25">
      <c r="A62" s="11" t="s">
        <v>218</v>
      </c>
      <c r="B62" s="100" t="s">
        <v>82</v>
      </c>
      <c r="C62" s="100" t="s">
        <v>468</v>
      </c>
      <c r="D62" s="101" t="s">
        <v>411</v>
      </c>
      <c r="I62" s="100"/>
    </row>
    <row r="63" spans="1:9" x14ac:dyDescent="0.25">
      <c r="A63" s="11" t="s">
        <v>218</v>
      </c>
      <c r="B63" s="100" t="s">
        <v>83</v>
      </c>
      <c r="C63" s="100" t="s">
        <v>469</v>
      </c>
      <c r="D63" s="11" t="s">
        <v>377</v>
      </c>
      <c r="I63" s="100"/>
    </row>
    <row r="64" spans="1:9" x14ac:dyDescent="0.25">
      <c r="A64" s="11" t="s">
        <v>219</v>
      </c>
      <c r="B64" s="100" t="s">
        <v>85</v>
      </c>
      <c r="C64" s="100" t="s">
        <v>465</v>
      </c>
      <c r="D64" s="101" t="s">
        <v>411</v>
      </c>
      <c r="I64" s="100"/>
    </row>
    <row r="65" spans="1:5" x14ac:dyDescent="0.25">
      <c r="A65" s="11" t="s">
        <v>219</v>
      </c>
      <c r="B65" s="100" t="s">
        <v>86</v>
      </c>
      <c r="C65" s="100" t="s">
        <v>466</v>
      </c>
      <c r="D65" s="11" t="s">
        <v>412</v>
      </c>
    </row>
    <row r="66" spans="1:5" x14ac:dyDescent="0.25">
      <c r="A66" s="11" t="s">
        <v>219</v>
      </c>
      <c r="B66" s="100" t="s">
        <v>87</v>
      </c>
      <c r="C66" s="100" t="s">
        <v>467</v>
      </c>
      <c r="D66" s="11" t="s">
        <v>413</v>
      </c>
    </row>
    <row r="67" spans="1:5" x14ac:dyDescent="0.25">
      <c r="A67" s="11" t="s">
        <v>219</v>
      </c>
      <c r="B67" s="100" t="s">
        <v>88</v>
      </c>
      <c r="C67" s="100" t="s">
        <v>468</v>
      </c>
      <c r="D67" s="100"/>
      <c r="E67" s="100"/>
    </row>
    <row r="68" spans="1:5" x14ac:dyDescent="0.25">
      <c r="A68" s="11" t="s">
        <v>219</v>
      </c>
      <c r="B68" s="100" t="s">
        <v>487</v>
      </c>
      <c r="C68" s="100" t="s">
        <v>469</v>
      </c>
      <c r="D68" s="100"/>
      <c r="E68" s="100"/>
    </row>
    <row r="69" spans="1:5" x14ac:dyDescent="0.25">
      <c r="A69" s="11" t="s">
        <v>220</v>
      </c>
      <c r="B69" s="100" t="s">
        <v>91</v>
      </c>
      <c r="C69" s="100" t="s">
        <v>465</v>
      </c>
      <c r="D69" s="100"/>
      <c r="E69" s="100"/>
    </row>
    <row r="70" spans="1:5" x14ac:dyDescent="0.25">
      <c r="A70" s="11" t="s">
        <v>220</v>
      </c>
      <c r="B70" s="100" t="s">
        <v>488</v>
      </c>
      <c r="C70" s="100" t="s">
        <v>466</v>
      </c>
      <c r="D70" s="100"/>
      <c r="E70" s="100"/>
    </row>
    <row r="71" spans="1:5" x14ac:dyDescent="0.25">
      <c r="A71" s="11" t="s">
        <v>220</v>
      </c>
      <c r="B71" s="100" t="s">
        <v>489</v>
      </c>
      <c r="C71" s="100" t="s">
        <v>467</v>
      </c>
      <c r="D71" s="100"/>
      <c r="E71" s="100"/>
    </row>
    <row r="72" spans="1:5" x14ac:dyDescent="0.25">
      <c r="A72" s="11" t="s">
        <v>220</v>
      </c>
      <c r="B72" s="100" t="s">
        <v>490</v>
      </c>
      <c r="C72" s="100" t="s">
        <v>468</v>
      </c>
      <c r="D72" s="100"/>
      <c r="E72" s="100"/>
    </row>
    <row r="73" spans="1:5" x14ac:dyDescent="0.25">
      <c r="A73" s="11" t="s">
        <v>220</v>
      </c>
      <c r="B73" s="100" t="s">
        <v>92</v>
      </c>
      <c r="C73" s="100" t="s">
        <v>469</v>
      </c>
      <c r="D73" s="100"/>
      <c r="E73" s="100"/>
    </row>
    <row r="74" spans="1:5" x14ac:dyDescent="0.25">
      <c r="A74" s="11" t="s">
        <v>97</v>
      </c>
      <c r="B74" s="100" t="s">
        <v>527</v>
      </c>
      <c r="C74" s="100" t="s">
        <v>465</v>
      </c>
      <c r="D74" s="100"/>
      <c r="E74" s="100"/>
    </row>
    <row r="75" spans="1:5" x14ac:dyDescent="0.25">
      <c r="A75" s="11" t="s">
        <v>97</v>
      </c>
      <c r="B75" s="100" t="s">
        <v>96</v>
      </c>
      <c r="C75" s="100" t="s">
        <v>466</v>
      </c>
      <c r="D75" s="100"/>
      <c r="E75" s="100"/>
    </row>
    <row r="76" spans="1:5" x14ac:dyDescent="0.25">
      <c r="A76" s="11" t="s">
        <v>97</v>
      </c>
      <c r="B76" s="100" t="s">
        <v>94</v>
      </c>
      <c r="C76" s="100" t="s">
        <v>467</v>
      </c>
      <c r="D76" s="100"/>
      <c r="E76" s="100"/>
    </row>
    <row r="77" spans="1:5" x14ac:dyDescent="0.25">
      <c r="A77" s="11" t="s">
        <v>97</v>
      </c>
      <c r="B77" s="100" t="s">
        <v>528</v>
      </c>
      <c r="C77" s="100" t="s">
        <v>468</v>
      </c>
      <c r="D77" s="100"/>
      <c r="E77" s="100"/>
    </row>
    <row r="78" spans="1:5" x14ac:dyDescent="0.25">
      <c r="A78" s="11" t="s">
        <v>97</v>
      </c>
      <c r="B78" s="100" t="s">
        <v>95</v>
      </c>
      <c r="C78" s="100" t="s">
        <v>469</v>
      </c>
      <c r="D78" s="100"/>
      <c r="E78" s="100"/>
    </row>
    <row r="79" spans="1:5" x14ac:dyDescent="0.25">
      <c r="A79" s="11" t="s">
        <v>100</v>
      </c>
      <c r="B79" s="100" t="s">
        <v>106</v>
      </c>
      <c r="C79" s="100" t="s">
        <v>465</v>
      </c>
      <c r="D79" s="100"/>
      <c r="E79" s="100"/>
    </row>
    <row r="80" spans="1:5" x14ac:dyDescent="0.25">
      <c r="A80" s="11" t="s">
        <v>100</v>
      </c>
      <c r="B80" s="100" t="s">
        <v>524</v>
      </c>
      <c r="C80" s="100" t="s">
        <v>466</v>
      </c>
      <c r="D80" s="100"/>
      <c r="E80" s="100"/>
    </row>
    <row r="81" spans="1:5" x14ac:dyDescent="0.25">
      <c r="A81" s="11" t="s">
        <v>100</v>
      </c>
      <c r="B81" s="100" t="s">
        <v>98</v>
      </c>
      <c r="C81" s="100" t="s">
        <v>467</v>
      </c>
      <c r="D81" s="100"/>
      <c r="E81" s="100"/>
    </row>
    <row r="82" spans="1:5" x14ac:dyDescent="0.25">
      <c r="A82" s="11" t="s">
        <v>100</v>
      </c>
      <c r="B82" s="100" t="s">
        <v>525</v>
      </c>
      <c r="C82" s="100" t="s">
        <v>468</v>
      </c>
      <c r="D82" s="100"/>
      <c r="E82" s="100"/>
    </row>
    <row r="83" spans="1:5" x14ac:dyDescent="0.25">
      <c r="A83" s="11" t="s">
        <v>100</v>
      </c>
      <c r="B83" s="100" t="s">
        <v>526</v>
      </c>
      <c r="C83" s="100" t="s">
        <v>469</v>
      </c>
      <c r="D83" s="100"/>
      <c r="E83" s="100"/>
    </row>
    <row r="84" spans="1:5" x14ac:dyDescent="0.25">
      <c r="A84" s="11" t="s">
        <v>529</v>
      </c>
      <c r="B84" s="100" t="s">
        <v>530</v>
      </c>
      <c r="C84" s="100" t="s">
        <v>465</v>
      </c>
      <c r="D84" s="100"/>
      <c r="E84" s="100"/>
    </row>
    <row r="85" spans="1:5" x14ac:dyDescent="0.25">
      <c r="A85" s="11" t="s">
        <v>529</v>
      </c>
      <c r="B85" s="100" t="s">
        <v>102</v>
      </c>
      <c r="C85" s="100" t="s">
        <v>466</v>
      </c>
      <c r="D85" s="100"/>
      <c r="E85" s="100"/>
    </row>
    <row r="86" spans="1:5" x14ac:dyDescent="0.25">
      <c r="A86" s="11" t="s">
        <v>529</v>
      </c>
      <c r="B86" s="100" t="s">
        <v>101</v>
      </c>
      <c r="C86" s="100" t="s">
        <v>467</v>
      </c>
      <c r="D86" s="100"/>
      <c r="E86" s="100"/>
    </row>
    <row r="87" spans="1:5" x14ac:dyDescent="0.25">
      <c r="A87" s="11" t="s">
        <v>529</v>
      </c>
      <c r="B87" s="100" t="s">
        <v>531</v>
      </c>
      <c r="C87" s="100" t="s">
        <v>468</v>
      </c>
      <c r="D87" s="100"/>
      <c r="E87" s="100"/>
    </row>
    <row r="88" spans="1:5" x14ac:dyDescent="0.25">
      <c r="A88" s="11" t="s">
        <v>529</v>
      </c>
      <c r="B88" s="100" t="s">
        <v>532</v>
      </c>
      <c r="C88" s="100" t="s">
        <v>469</v>
      </c>
      <c r="D88" s="100"/>
      <c r="E88" s="100"/>
    </row>
    <row r="89" spans="1:5" x14ac:dyDescent="0.25">
      <c r="A89" s="11" t="s">
        <v>105</v>
      </c>
      <c r="B89" s="100" t="s">
        <v>522</v>
      </c>
      <c r="C89" s="100" t="s">
        <v>465</v>
      </c>
      <c r="D89" s="100"/>
      <c r="E89" s="100"/>
    </row>
    <row r="90" spans="1:5" x14ac:dyDescent="0.25">
      <c r="A90" s="11" t="s">
        <v>105</v>
      </c>
      <c r="B90" s="100" t="s">
        <v>104</v>
      </c>
      <c r="C90" s="100" t="s">
        <v>466</v>
      </c>
      <c r="D90" s="100"/>
      <c r="E90" s="100"/>
    </row>
    <row r="91" spans="1:5" x14ac:dyDescent="0.25">
      <c r="A91" s="11" t="s">
        <v>105</v>
      </c>
      <c r="B91" s="100" t="s">
        <v>103</v>
      </c>
      <c r="C91" s="100" t="s">
        <v>467</v>
      </c>
      <c r="D91" s="100"/>
      <c r="E91" s="100"/>
    </row>
    <row r="92" spans="1:5" x14ac:dyDescent="0.25">
      <c r="A92" s="11" t="s">
        <v>105</v>
      </c>
      <c r="B92" s="100" t="s">
        <v>523</v>
      </c>
      <c r="C92" s="100" t="s">
        <v>468</v>
      </c>
      <c r="D92" s="100"/>
      <c r="E92" s="100"/>
    </row>
    <row r="93" spans="1:5" x14ac:dyDescent="0.25">
      <c r="A93" s="11" t="s">
        <v>105</v>
      </c>
      <c r="B93" s="100" t="s">
        <v>99</v>
      </c>
      <c r="C93" s="100" t="s">
        <v>469</v>
      </c>
      <c r="D93" s="100"/>
      <c r="E93" s="100"/>
    </row>
    <row r="94" spans="1:5" x14ac:dyDescent="0.25">
      <c r="A94" s="11" t="s">
        <v>111</v>
      </c>
      <c r="B94" s="100" t="s">
        <v>107</v>
      </c>
      <c r="C94" s="100" t="s">
        <v>465</v>
      </c>
      <c r="D94" s="100"/>
      <c r="E94" s="100"/>
    </row>
    <row r="95" spans="1:5" x14ac:dyDescent="0.25">
      <c r="A95" s="11" t="s">
        <v>111</v>
      </c>
      <c r="B95" s="100" t="s">
        <v>108</v>
      </c>
      <c r="C95" s="100" t="s">
        <v>466</v>
      </c>
      <c r="D95" s="100"/>
      <c r="E95" s="100"/>
    </row>
    <row r="96" spans="1:5" x14ac:dyDescent="0.25">
      <c r="A96" s="11" t="s">
        <v>111</v>
      </c>
      <c r="B96" s="100" t="s">
        <v>109</v>
      </c>
      <c r="C96" s="100" t="s">
        <v>467</v>
      </c>
      <c r="D96" s="100"/>
      <c r="E96" s="100"/>
    </row>
    <row r="97" spans="1:5" x14ac:dyDescent="0.25">
      <c r="A97" s="11" t="s">
        <v>111</v>
      </c>
      <c r="B97" s="100" t="s">
        <v>491</v>
      </c>
      <c r="C97" s="100" t="s">
        <v>468</v>
      </c>
      <c r="D97" s="100"/>
      <c r="E97" s="100"/>
    </row>
    <row r="98" spans="1:5" x14ac:dyDescent="0.25">
      <c r="A98" s="11" t="s">
        <v>111</v>
      </c>
      <c r="B98" s="100" t="s">
        <v>492</v>
      </c>
      <c r="C98" s="100" t="s">
        <v>469</v>
      </c>
      <c r="D98" s="100"/>
      <c r="E98" s="100"/>
    </row>
    <row r="99" spans="1:5" x14ac:dyDescent="0.25">
      <c r="A99" s="11" t="s">
        <v>221</v>
      </c>
      <c r="B99" s="100" t="s">
        <v>116</v>
      </c>
      <c r="C99" s="100" t="s">
        <v>465</v>
      </c>
      <c r="D99" s="100"/>
      <c r="E99" s="100"/>
    </row>
    <row r="100" spans="1:5" x14ac:dyDescent="0.25">
      <c r="A100" s="11" t="s">
        <v>221</v>
      </c>
      <c r="B100" s="100" t="s">
        <v>112</v>
      </c>
      <c r="C100" s="100" t="s">
        <v>466</v>
      </c>
      <c r="D100" s="100"/>
      <c r="E100" s="100"/>
    </row>
    <row r="101" spans="1:5" x14ac:dyDescent="0.25">
      <c r="A101" s="11" t="s">
        <v>221</v>
      </c>
      <c r="B101" s="100" t="s">
        <v>113</v>
      </c>
      <c r="C101" s="100" t="s">
        <v>467</v>
      </c>
      <c r="D101" s="100"/>
      <c r="E101" s="100"/>
    </row>
    <row r="102" spans="1:5" x14ac:dyDescent="0.25">
      <c r="A102" s="11" t="s">
        <v>221</v>
      </c>
      <c r="B102" s="100" t="s">
        <v>114</v>
      </c>
      <c r="C102" s="100" t="s">
        <v>468</v>
      </c>
      <c r="D102" s="100"/>
      <c r="E102" s="100"/>
    </row>
    <row r="103" spans="1:5" x14ac:dyDescent="0.25">
      <c r="A103" s="11" t="s">
        <v>221</v>
      </c>
      <c r="B103" s="100" t="s">
        <v>115</v>
      </c>
      <c r="C103" s="100" t="s">
        <v>469</v>
      </c>
      <c r="D103" s="100"/>
      <c r="E103" s="100"/>
    </row>
    <row r="104" spans="1:5" x14ac:dyDescent="0.25">
      <c r="A104" s="11" t="s">
        <v>222</v>
      </c>
      <c r="B104" s="100" t="s">
        <v>118</v>
      </c>
      <c r="C104" s="100" t="s">
        <v>465</v>
      </c>
      <c r="D104" s="100"/>
      <c r="E104" s="100"/>
    </row>
    <row r="105" spans="1:5" x14ac:dyDescent="0.25">
      <c r="A105" s="11" t="s">
        <v>222</v>
      </c>
      <c r="B105" s="100" t="s">
        <v>119</v>
      </c>
      <c r="C105" s="100" t="s">
        <v>466</v>
      </c>
      <c r="D105" s="100"/>
      <c r="E105" s="100"/>
    </row>
    <row r="106" spans="1:5" x14ac:dyDescent="0.25">
      <c r="A106" s="11" t="s">
        <v>222</v>
      </c>
      <c r="B106" s="100" t="s">
        <v>120</v>
      </c>
      <c r="C106" s="100" t="s">
        <v>467</v>
      </c>
      <c r="D106" s="100"/>
      <c r="E106" s="100"/>
    </row>
    <row r="107" spans="1:5" x14ac:dyDescent="0.25">
      <c r="A107" s="11" t="s">
        <v>222</v>
      </c>
      <c r="B107" s="100" t="s">
        <v>121</v>
      </c>
      <c r="C107" s="100" t="s">
        <v>468</v>
      </c>
      <c r="D107" s="100"/>
      <c r="E107" s="100"/>
    </row>
    <row r="108" spans="1:5" x14ac:dyDescent="0.25">
      <c r="A108" s="11" t="s">
        <v>222</v>
      </c>
      <c r="B108" s="100" t="s">
        <v>494</v>
      </c>
      <c r="C108" s="100" t="s">
        <v>469</v>
      </c>
      <c r="D108" s="100"/>
      <c r="E108" s="100"/>
    </row>
    <row r="109" spans="1:5" x14ac:dyDescent="0.25">
      <c r="A109" s="11" t="s">
        <v>223</v>
      </c>
      <c r="B109" s="100" t="s">
        <v>124</v>
      </c>
      <c r="C109" s="100" t="s">
        <v>465</v>
      </c>
      <c r="D109" s="100"/>
      <c r="E109" s="100"/>
    </row>
    <row r="110" spans="1:5" x14ac:dyDescent="0.25">
      <c r="A110" s="11" t="s">
        <v>223</v>
      </c>
      <c r="B110" s="100" t="s">
        <v>125</v>
      </c>
      <c r="C110" s="100" t="s">
        <v>466</v>
      </c>
      <c r="D110" s="100"/>
      <c r="E110" s="100"/>
    </row>
    <row r="111" spans="1:5" x14ac:dyDescent="0.25">
      <c r="A111" s="11" t="s">
        <v>223</v>
      </c>
      <c r="B111" s="100" t="s">
        <v>126</v>
      </c>
      <c r="C111" s="100" t="s">
        <v>467</v>
      </c>
      <c r="D111" s="100"/>
      <c r="E111" s="100"/>
    </row>
    <row r="112" spans="1:5" x14ac:dyDescent="0.25">
      <c r="A112" s="11" t="s">
        <v>223</v>
      </c>
      <c r="B112" s="100" t="s">
        <v>127</v>
      </c>
      <c r="C112" s="100" t="s">
        <v>468</v>
      </c>
      <c r="D112" s="100"/>
      <c r="E112" s="100"/>
    </row>
    <row r="113" spans="1:5" x14ac:dyDescent="0.25">
      <c r="A113" s="11" t="s">
        <v>223</v>
      </c>
      <c r="B113" s="100" t="s">
        <v>128</v>
      </c>
      <c r="C113" s="100" t="s">
        <v>469</v>
      </c>
      <c r="D113" s="100"/>
      <c r="E113" s="100"/>
    </row>
    <row r="114" spans="1:5" x14ac:dyDescent="0.25">
      <c r="A114" s="11" t="s">
        <v>224</v>
      </c>
      <c r="B114" s="100" t="s">
        <v>130</v>
      </c>
      <c r="C114" s="100" t="s">
        <v>465</v>
      </c>
      <c r="D114" s="100"/>
      <c r="E114" s="100"/>
    </row>
    <row r="115" spans="1:5" x14ac:dyDescent="0.25">
      <c r="A115" s="11" t="s">
        <v>224</v>
      </c>
      <c r="B115" s="100" t="s">
        <v>131</v>
      </c>
      <c r="C115" s="100" t="s">
        <v>466</v>
      </c>
      <c r="D115" s="100"/>
      <c r="E115" s="100"/>
    </row>
    <row r="116" spans="1:5" x14ac:dyDescent="0.25">
      <c r="A116" s="11" t="s">
        <v>224</v>
      </c>
      <c r="B116" s="100" t="s">
        <v>132</v>
      </c>
      <c r="C116" s="100" t="s">
        <v>467</v>
      </c>
      <c r="D116" s="100"/>
      <c r="E116" s="100"/>
    </row>
    <row r="117" spans="1:5" x14ac:dyDescent="0.25">
      <c r="A117" s="11" t="s">
        <v>224</v>
      </c>
      <c r="B117" s="100" t="s">
        <v>133</v>
      </c>
      <c r="C117" s="100" t="s">
        <v>468</v>
      </c>
      <c r="D117" s="100"/>
      <c r="E117" s="100"/>
    </row>
    <row r="118" spans="1:5" x14ac:dyDescent="0.25">
      <c r="A118" s="11" t="s">
        <v>224</v>
      </c>
      <c r="B118" s="100" t="s">
        <v>134</v>
      </c>
      <c r="C118" s="100" t="s">
        <v>469</v>
      </c>
      <c r="D118" s="100"/>
      <c r="E118" s="100"/>
    </row>
    <row r="119" spans="1:5" x14ac:dyDescent="0.25">
      <c r="A119" s="11" t="s">
        <v>225</v>
      </c>
      <c r="B119" s="100" t="s">
        <v>137</v>
      </c>
      <c r="C119" s="100" t="s">
        <v>465</v>
      </c>
      <c r="D119" s="100"/>
      <c r="E119" s="100"/>
    </row>
    <row r="120" spans="1:5" x14ac:dyDescent="0.25">
      <c r="A120" s="11" t="s">
        <v>225</v>
      </c>
      <c r="B120" s="100" t="s">
        <v>138</v>
      </c>
      <c r="C120" s="100" t="s">
        <v>466</v>
      </c>
      <c r="D120" s="100"/>
      <c r="E120" s="100"/>
    </row>
    <row r="121" spans="1:5" x14ac:dyDescent="0.25">
      <c r="A121" s="11" t="s">
        <v>225</v>
      </c>
      <c r="B121" s="100" t="s">
        <v>139</v>
      </c>
      <c r="C121" s="100" t="s">
        <v>467</v>
      </c>
      <c r="D121" s="100"/>
      <c r="E121" s="100"/>
    </row>
    <row r="122" spans="1:5" x14ac:dyDescent="0.25">
      <c r="A122" s="11" t="s">
        <v>225</v>
      </c>
      <c r="B122" s="100" t="s">
        <v>140</v>
      </c>
      <c r="C122" s="100" t="s">
        <v>468</v>
      </c>
      <c r="D122" s="100"/>
      <c r="E122" s="100"/>
    </row>
    <row r="123" spans="1:5" x14ac:dyDescent="0.25">
      <c r="A123" s="11" t="s">
        <v>225</v>
      </c>
      <c r="B123" s="100" t="s">
        <v>495</v>
      </c>
      <c r="C123" s="100" t="s">
        <v>469</v>
      </c>
      <c r="D123" s="100"/>
      <c r="E123" s="100"/>
    </row>
    <row r="124" spans="1:5" x14ac:dyDescent="0.25">
      <c r="A124" s="11" t="s">
        <v>226</v>
      </c>
      <c r="B124" s="100" t="s">
        <v>142</v>
      </c>
      <c r="C124" s="100" t="s">
        <v>465</v>
      </c>
      <c r="D124" s="100"/>
      <c r="E124" s="100"/>
    </row>
    <row r="125" spans="1:5" x14ac:dyDescent="0.25">
      <c r="A125" s="11" t="s">
        <v>226</v>
      </c>
      <c r="B125" s="100" t="s">
        <v>143</v>
      </c>
      <c r="C125" s="100" t="s">
        <v>466</v>
      </c>
      <c r="D125" s="100"/>
      <c r="E125" s="100"/>
    </row>
    <row r="126" spans="1:5" x14ac:dyDescent="0.25">
      <c r="A126" s="11" t="s">
        <v>226</v>
      </c>
      <c r="B126" s="100" t="s">
        <v>144</v>
      </c>
      <c r="C126" s="100" t="s">
        <v>467</v>
      </c>
      <c r="D126" s="100"/>
      <c r="E126" s="100"/>
    </row>
    <row r="127" spans="1:5" x14ac:dyDescent="0.25">
      <c r="A127" s="11" t="s">
        <v>226</v>
      </c>
      <c r="B127" s="100" t="s">
        <v>145</v>
      </c>
      <c r="C127" s="100" t="s">
        <v>468</v>
      </c>
      <c r="D127" s="100"/>
      <c r="E127" s="100"/>
    </row>
    <row r="128" spans="1:5" x14ac:dyDescent="0.25">
      <c r="A128" s="11" t="s">
        <v>226</v>
      </c>
      <c r="B128" s="100" t="s">
        <v>146</v>
      </c>
      <c r="C128" s="100" t="s">
        <v>469</v>
      </c>
      <c r="D128" s="100"/>
      <c r="E128" s="100"/>
    </row>
    <row r="129" spans="1:5" x14ac:dyDescent="0.25">
      <c r="A129" s="11" t="s">
        <v>227</v>
      </c>
      <c r="B129" s="100" t="s">
        <v>147</v>
      </c>
      <c r="C129" s="100" t="s">
        <v>465</v>
      </c>
      <c r="D129" s="100"/>
      <c r="E129" s="100"/>
    </row>
    <row r="130" spans="1:5" x14ac:dyDescent="0.25">
      <c r="A130" s="11" t="s">
        <v>227</v>
      </c>
      <c r="B130" s="100" t="s">
        <v>148</v>
      </c>
      <c r="C130" s="100" t="s">
        <v>466</v>
      </c>
      <c r="D130" s="100"/>
      <c r="E130" s="100"/>
    </row>
    <row r="131" spans="1:5" x14ac:dyDescent="0.25">
      <c r="A131" s="11" t="s">
        <v>227</v>
      </c>
      <c r="B131" s="100" t="s">
        <v>149</v>
      </c>
      <c r="C131" s="100" t="s">
        <v>467</v>
      </c>
      <c r="D131" s="100"/>
      <c r="E131" s="100"/>
    </row>
    <row r="132" spans="1:5" x14ac:dyDescent="0.25">
      <c r="A132" s="11" t="s">
        <v>227</v>
      </c>
      <c r="B132" s="100" t="s">
        <v>150</v>
      </c>
      <c r="C132" s="100" t="s">
        <v>468</v>
      </c>
      <c r="D132" s="100"/>
      <c r="E132" s="100"/>
    </row>
    <row r="133" spans="1:5" x14ac:dyDescent="0.25">
      <c r="A133" s="11" t="s">
        <v>227</v>
      </c>
      <c r="B133" s="100" t="s">
        <v>151</v>
      </c>
      <c r="C133" s="100" t="s">
        <v>469</v>
      </c>
      <c r="D133" s="100"/>
      <c r="E133" s="100"/>
    </row>
    <row r="134" spans="1:5" x14ac:dyDescent="0.25">
      <c r="A134" s="11" t="s">
        <v>228</v>
      </c>
      <c r="B134" s="100" t="s">
        <v>496</v>
      </c>
      <c r="C134" s="100" t="s">
        <v>465</v>
      </c>
      <c r="D134" s="100"/>
      <c r="E134" s="100"/>
    </row>
    <row r="135" spans="1:5" x14ac:dyDescent="0.25">
      <c r="A135" s="11" t="s">
        <v>228</v>
      </c>
      <c r="B135" s="100" t="s">
        <v>497</v>
      </c>
      <c r="C135" s="100" t="s">
        <v>466</v>
      </c>
      <c r="D135" s="100"/>
      <c r="E135" s="100"/>
    </row>
    <row r="136" spans="1:5" x14ac:dyDescent="0.25">
      <c r="A136" s="11" t="s">
        <v>228</v>
      </c>
      <c r="B136" s="100" t="s">
        <v>498</v>
      </c>
      <c r="C136" s="100" t="s">
        <v>467</v>
      </c>
      <c r="D136" s="100"/>
      <c r="E136" s="100"/>
    </row>
    <row r="137" spans="1:5" x14ac:dyDescent="0.25">
      <c r="A137" s="11" t="s">
        <v>228</v>
      </c>
      <c r="B137" s="100" t="s">
        <v>499</v>
      </c>
      <c r="C137" s="100" t="s">
        <v>468</v>
      </c>
      <c r="D137" s="100"/>
      <c r="E137" s="100"/>
    </row>
    <row r="138" spans="1:5" x14ac:dyDescent="0.25">
      <c r="A138" s="11" t="s">
        <v>228</v>
      </c>
      <c r="B138" s="100" t="s">
        <v>153</v>
      </c>
      <c r="C138" s="100" t="s">
        <v>469</v>
      </c>
      <c r="D138" s="100"/>
      <c r="E138" s="100"/>
    </row>
    <row r="139" spans="1:5" x14ac:dyDescent="0.25">
      <c r="A139" s="11" t="s">
        <v>160</v>
      </c>
      <c r="B139" s="100" t="s">
        <v>155</v>
      </c>
      <c r="C139" s="100" t="s">
        <v>465</v>
      </c>
      <c r="D139" s="100"/>
      <c r="E139" s="100"/>
    </row>
    <row r="140" spans="1:5" x14ac:dyDescent="0.25">
      <c r="A140" s="11" t="s">
        <v>160</v>
      </c>
      <c r="B140" s="100" t="s">
        <v>156</v>
      </c>
      <c r="C140" s="100" t="s">
        <v>466</v>
      </c>
      <c r="D140" s="100"/>
      <c r="E140" s="100"/>
    </row>
    <row r="141" spans="1:5" x14ac:dyDescent="0.25">
      <c r="A141" s="11" t="s">
        <v>160</v>
      </c>
      <c r="B141" s="100" t="s">
        <v>157</v>
      </c>
      <c r="C141" s="100" t="s">
        <v>467</v>
      </c>
      <c r="D141" s="100"/>
      <c r="E141" s="100"/>
    </row>
    <row r="142" spans="1:5" x14ac:dyDescent="0.25">
      <c r="A142" s="11" t="s">
        <v>160</v>
      </c>
      <c r="B142" s="100" t="s">
        <v>158</v>
      </c>
      <c r="C142" s="100" t="s">
        <v>468</v>
      </c>
      <c r="D142" s="100"/>
      <c r="E142" s="100"/>
    </row>
    <row r="143" spans="1:5" x14ac:dyDescent="0.25">
      <c r="A143" s="11" t="s">
        <v>160</v>
      </c>
      <c r="B143" s="100" t="s">
        <v>159</v>
      </c>
      <c r="C143" s="100" t="s">
        <v>469</v>
      </c>
      <c r="D143" s="100"/>
      <c r="E143" s="100"/>
    </row>
    <row r="144" spans="1:5" x14ac:dyDescent="0.25">
      <c r="A144" s="11" t="s">
        <v>396</v>
      </c>
      <c r="B144" s="100" t="s">
        <v>161</v>
      </c>
      <c r="C144" s="100" t="s">
        <v>465</v>
      </c>
      <c r="D144" s="100"/>
      <c r="E144" s="100"/>
    </row>
    <row r="145" spans="1:5" x14ac:dyDescent="0.25">
      <c r="A145" s="11" t="s">
        <v>396</v>
      </c>
      <c r="B145" s="100" t="s">
        <v>162</v>
      </c>
      <c r="C145" s="100" t="s">
        <v>466</v>
      </c>
      <c r="D145" s="100"/>
      <c r="E145" s="100"/>
    </row>
    <row r="146" spans="1:5" x14ac:dyDescent="0.25">
      <c r="A146" s="11" t="s">
        <v>396</v>
      </c>
      <c r="B146" s="100" t="s">
        <v>163</v>
      </c>
      <c r="C146" s="100" t="s">
        <v>467</v>
      </c>
      <c r="D146" s="100"/>
      <c r="E146" s="100"/>
    </row>
    <row r="147" spans="1:5" x14ac:dyDescent="0.25">
      <c r="A147" s="11" t="s">
        <v>396</v>
      </c>
      <c r="B147" s="100" t="s">
        <v>164</v>
      </c>
      <c r="C147" s="100" t="s">
        <v>468</v>
      </c>
      <c r="D147" s="100"/>
      <c r="E147" s="100"/>
    </row>
    <row r="148" spans="1:5" x14ac:dyDescent="0.25">
      <c r="A148" s="11" t="s">
        <v>396</v>
      </c>
      <c r="B148" s="100" t="s">
        <v>165</v>
      </c>
      <c r="C148" s="100" t="s">
        <v>469</v>
      </c>
      <c r="D148" s="100"/>
      <c r="E148" s="100"/>
    </row>
    <row r="149" spans="1:5" x14ac:dyDescent="0.25">
      <c r="A149" s="11" t="s">
        <v>397</v>
      </c>
      <c r="B149" s="100" t="s">
        <v>166</v>
      </c>
      <c r="C149" s="100" t="s">
        <v>465</v>
      </c>
      <c r="D149" s="100"/>
      <c r="E149" s="100"/>
    </row>
    <row r="150" spans="1:5" x14ac:dyDescent="0.25">
      <c r="A150" s="11" t="s">
        <v>397</v>
      </c>
      <c r="B150" s="100" t="s">
        <v>167</v>
      </c>
      <c r="C150" s="100" t="s">
        <v>466</v>
      </c>
      <c r="D150" s="100"/>
      <c r="E150" s="100"/>
    </row>
    <row r="151" spans="1:5" x14ac:dyDescent="0.25">
      <c r="A151" s="11" t="s">
        <v>397</v>
      </c>
      <c r="B151" s="100" t="s">
        <v>60</v>
      </c>
      <c r="C151" s="100" t="s">
        <v>467</v>
      </c>
      <c r="D151" s="100"/>
      <c r="E151" s="100"/>
    </row>
    <row r="152" spans="1:5" x14ac:dyDescent="0.25">
      <c r="A152" s="11" t="s">
        <v>397</v>
      </c>
      <c r="B152" s="100" t="s">
        <v>168</v>
      </c>
      <c r="C152" s="100" t="s">
        <v>468</v>
      </c>
      <c r="D152" s="100"/>
      <c r="E152" s="100"/>
    </row>
    <row r="153" spans="1:5" x14ac:dyDescent="0.25">
      <c r="A153" s="11" t="s">
        <v>397</v>
      </c>
      <c r="B153" s="100" t="s">
        <v>169</v>
      </c>
      <c r="C153" s="100" t="s">
        <v>469</v>
      </c>
      <c r="D153" s="100"/>
      <c r="E153" s="100"/>
    </row>
    <row r="154" spans="1:5" x14ac:dyDescent="0.25">
      <c r="A154" s="11" t="s">
        <v>398</v>
      </c>
      <c r="B154" s="100" t="s">
        <v>170</v>
      </c>
      <c r="C154" s="100" t="s">
        <v>465</v>
      </c>
      <c r="D154" s="100"/>
      <c r="E154" s="100"/>
    </row>
    <row r="155" spans="1:5" x14ac:dyDescent="0.25">
      <c r="A155" s="11" t="s">
        <v>398</v>
      </c>
      <c r="B155" s="100" t="s">
        <v>171</v>
      </c>
      <c r="C155" s="100" t="s">
        <v>466</v>
      </c>
      <c r="D155" s="100"/>
      <c r="E155" s="100"/>
    </row>
    <row r="156" spans="1:5" x14ac:dyDescent="0.25">
      <c r="A156" s="11" t="s">
        <v>398</v>
      </c>
      <c r="B156" s="100" t="s">
        <v>172</v>
      </c>
      <c r="C156" s="100" t="s">
        <v>467</v>
      </c>
      <c r="D156" s="100"/>
      <c r="E156" s="100"/>
    </row>
    <row r="157" spans="1:5" x14ac:dyDescent="0.25">
      <c r="A157" s="11" t="s">
        <v>398</v>
      </c>
      <c r="B157" s="100" t="s">
        <v>173</v>
      </c>
      <c r="C157" s="100" t="s">
        <v>468</v>
      </c>
      <c r="D157" s="100"/>
      <c r="E157" s="100"/>
    </row>
    <row r="158" spans="1:5" x14ac:dyDescent="0.25">
      <c r="A158" s="11" t="s">
        <v>398</v>
      </c>
      <c r="B158" s="100" t="s">
        <v>174</v>
      </c>
      <c r="C158" s="100" t="s">
        <v>469</v>
      </c>
      <c r="D158" s="100"/>
      <c r="E158" s="100"/>
    </row>
    <row r="159" spans="1:5" x14ac:dyDescent="0.25">
      <c r="A159" s="11" t="s">
        <v>399</v>
      </c>
      <c r="B159" s="100" t="s">
        <v>175</v>
      </c>
      <c r="C159" s="100" t="s">
        <v>465</v>
      </c>
      <c r="D159" s="100"/>
      <c r="E159" s="100"/>
    </row>
    <row r="160" spans="1:5" x14ac:dyDescent="0.25">
      <c r="A160" s="11" t="s">
        <v>399</v>
      </c>
      <c r="B160" s="100" t="s">
        <v>176</v>
      </c>
      <c r="C160" s="100" t="s">
        <v>466</v>
      </c>
      <c r="D160" s="100"/>
      <c r="E160" s="100"/>
    </row>
    <row r="161" spans="1:5" x14ac:dyDescent="0.25">
      <c r="A161" s="11" t="s">
        <v>399</v>
      </c>
      <c r="B161" s="100" t="s">
        <v>177</v>
      </c>
      <c r="C161" s="100" t="s">
        <v>467</v>
      </c>
      <c r="D161" s="100"/>
      <c r="E161" s="100"/>
    </row>
    <row r="162" spans="1:5" x14ac:dyDescent="0.25">
      <c r="A162" s="11" t="s">
        <v>399</v>
      </c>
      <c r="B162" s="100" t="s">
        <v>178</v>
      </c>
      <c r="C162" s="100" t="s">
        <v>468</v>
      </c>
      <c r="D162" s="100"/>
      <c r="E162" s="100"/>
    </row>
    <row r="163" spans="1:5" x14ac:dyDescent="0.25">
      <c r="A163" s="11" t="s">
        <v>399</v>
      </c>
      <c r="B163" s="100" t="s">
        <v>179</v>
      </c>
      <c r="C163" s="100" t="s">
        <v>469</v>
      </c>
      <c r="D163" s="100"/>
      <c r="E163" s="100"/>
    </row>
    <row r="164" spans="1:5" x14ac:dyDescent="0.25">
      <c r="A164" s="11" t="s">
        <v>400</v>
      </c>
      <c r="B164" s="100" t="s">
        <v>180</v>
      </c>
      <c r="C164" s="100" t="s">
        <v>465</v>
      </c>
      <c r="D164" s="100"/>
      <c r="E164" s="100"/>
    </row>
    <row r="165" spans="1:5" x14ac:dyDescent="0.25">
      <c r="A165" s="11" t="s">
        <v>400</v>
      </c>
      <c r="B165" s="100" t="s">
        <v>181</v>
      </c>
      <c r="C165" s="100" t="s">
        <v>466</v>
      </c>
      <c r="D165" s="100"/>
      <c r="E165" s="100"/>
    </row>
    <row r="166" spans="1:5" x14ac:dyDescent="0.25">
      <c r="A166" s="11" t="s">
        <v>400</v>
      </c>
      <c r="B166" s="100" t="s">
        <v>533</v>
      </c>
      <c r="C166" s="100" t="s">
        <v>467</v>
      </c>
      <c r="D166" s="100"/>
      <c r="E166" s="100"/>
    </row>
    <row r="167" spans="1:5" x14ac:dyDescent="0.25">
      <c r="A167" s="11" t="s">
        <v>400</v>
      </c>
      <c r="B167" s="100" t="s">
        <v>182</v>
      </c>
      <c r="C167" s="100" t="s">
        <v>468</v>
      </c>
      <c r="D167" s="100"/>
      <c r="E167" s="100"/>
    </row>
    <row r="168" spans="1:5" x14ac:dyDescent="0.25">
      <c r="A168" s="11" t="s">
        <v>400</v>
      </c>
      <c r="B168" s="100" t="s">
        <v>183</v>
      </c>
      <c r="C168" s="100" t="s">
        <v>469</v>
      </c>
      <c r="D168" s="100"/>
      <c r="E168" s="100"/>
    </row>
    <row r="169" spans="1:5" x14ac:dyDescent="0.25">
      <c r="A169" s="11" t="s">
        <v>401</v>
      </c>
      <c r="B169" s="100" t="s">
        <v>184</v>
      </c>
      <c r="C169" s="100" t="s">
        <v>465</v>
      </c>
      <c r="D169" s="100"/>
      <c r="E169" s="100"/>
    </row>
    <row r="170" spans="1:5" x14ac:dyDescent="0.25">
      <c r="A170" s="11" t="s">
        <v>401</v>
      </c>
      <c r="B170" s="100" t="s">
        <v>185</v>
      </c>
      <c r="C170" s="100" t="s">
        <v>466</v>
      </c>
      <c r="D170" s="100"/>
      <c r="E170" s="100"/>
    </row>
    <row r="171" spans="1:5" x14ac:dyDescent="0.25">
      <c r="A171" s="11" t="s">
        <v>401</v>
      </c>
      <c r="B171" s="100" t="s">
        <v>186</v>
      </c>
      <c r="C171" s="100" t="s">
        <v>467</v>
      </c>
      <c r="D171" s="100"/>
      <c r="E171" s="100"/>
    </row>
    <row r="172" spans="1:5" x14ac:dyDescent="0.25">
      <c r="A172" s="11" t="s">
        <v>401</v>
      </c>
      <c r="B172" s="100" t="s">
        <v>187</v>
      </c>
      <c r="C172" s="100" t="s">
        <v>468</v>
      </c>
      <c r="D172" s="100"/>
      <c r="E172" s="100"/>
    </row>
    <row r="173" spans="1:5" x14ac:dyDescent="0.25">
      <c r="A173" s="11" t="s">
        <v>401</v>
      </c>
      <c r="B173" s="100" t="s">
        <v>188</v>
      </c>
      <c r="C173" s="100" t="s">
        <v>469</v>
      </c>
      <c r="D173" s="100"/>
      <c r="E173" s="100"/>
    </row>
    <row r="174" spans="1:5" x14ac:dyDescent="0.25">
      <c r="A174" s="11" t="s">
        <v>402</v>
      </c>
      <c r="B174" s="100" t="s">
        <v>189</v>
      </c>
      <c r="C174" s="100" t="s">
        <v>465</v>
      </c>
      <c r="D174" s="100"/>
      <c r="E174" s="100"/>
    </row>
    <row r="175" spans="1:5" x14ac:dyDescent="0.25">
      <c r="A175" s="11" t="s">
        <v>402</v>
      </c>
      <c r="B175" s="100" t="s">
        <v>190</v>
      </c>
      <c r="C175" s="100" t="s">
        <v>466</v>
      </c>
      <c r="D175" s="100"/>
      <c r="E175" s="100"/>
    </row>
    <row r="176" spans="1:5" x14ac:dyDescent="0.25">
      <c r="A176" s="11" t="s">
        <v>402</v>
      </c>
      <c r="B176" s="100" t="s">
        <v>191</v>
      </c>
      <c r="C176" s="100" t="s">
        <v>467</v>
      </c>
      <c r="D176" s="100"/>
      <c r="E176" s="100"/>
    </row>
    <row r="177" spans="1:5" x14ac:dyDescent="0.25">
      <c r="A177" s="11" t="s">
        <v>402</v>
      </c>
      <c r="B177" s="100" t="s">
        <v>192</v>
      </c>
      <c r="C177" s="100" t="s">
        <v>468</v>
      </c>
      <c r="D177" s="100"/>
      <c r="E177" s="100"/>
    </row>
    <row r="178" spans="1:5" x14ac:dyDescent="0.25">
      <c r="A178" s="11" t="s">
        <v>402</v>
      </c>
      <c r="B178" s="100" t="s">
        <v>193</v>
      </c>
      <c r="C178" s="100" t="s">
        <v>469</v>
      </c>
      <c r="D178" s="100"/>
      <c r="E178" s="100"/>
    </row>
    <row r="179" spans="1:5" x14ac:dyDescent="0.25">
      <c r="A179" s="11" t="s">
        <v>534</v>
      </c>
      <c r="B179" s="100" t="s">
        <v>194</v>
      </c>
      <c r="C179" s="100" t="s">
        <v>465</v>
      </c>
      <c r="D179" s="100"/>
      <c r="E179" s="100"/>
    </row>
    <row r="180" spans="1:5" x14ac:dyDescent="0.25">
      <c r="A180" s="11" t="s">
        <v>534</v>
      </c>
      <c r="B180" s="100" t="s">
        <v>535</v>
      </c>
      <c r="C180" s="100" t="s">
        <v>466</v>
      </c>
      <c r="D180" s="100"/>
      <c r="E180" s="100"/>
    </row>
    <row r="181" spans="1:5" x14ac:dyDescent="0.25">
      <c r="A181" s="11" t="s">
        <v>534</v>
      </c>
      <c r="B181" s="100" t="s">
        <v>536</v>
      </c>
      <c r="C181" s="100" t="s">
        <v>467</v>
      </c>
      <c r="D181" s="100"/>
      <c r="E181" s="100"/>
    </row>
    <row r="182" spans="1:5" x14ac:dyDescent="0.25">
      <c r="A182" s="11" t="s">
        <v>534</v>
      </c>
      <c r="B182" s="100" t="s">
        <v>195</v>
      </c>
      <c r="C182" s="100" t="s">
        <v>468</v>
      </c>
      <c r="D182" s="100"/>
      <c r="E182" s="100"/>
    </row>
    <row r="183" spans="1:5" x14ac:dyDescent="0.25">
      <c r="A183" s="11" t="s">
        <v>534</v>
      </c>
      <c r="B183" s="100" t="s">
        <v>537</v>
      </c>
      <c r="C183" s="100" t="s">
        <v>469</v>
      </c>
      <c r="D183" s="100"/>
      <c r="E183" s="100"/>
    </row>
    <row r="184" spans="1:5" x14ac:dyDescent="0.25">
      <c r="A184" s="11" t="s">
        <v>198</v>
      </c>
      <c r="B184" s="100" t="s">
        <v>107</v>
      </c>
      <c r="C184" s="100" t="s">
        <v>465</v>
      </c>
      <c r="D184" s="100"/>
      <c r="E184" s="100"/>
    </row>
    <row r="185" spans="1:5" x14ac:dyDescent="0.25">
      <c r="A185" s="11" t="s">
        <v>198</v>
      </c>
      <c r="B185" s="100" t="s">
        <v>196</v>
      </c>
      <c r="C185" s="100" t="s">
        <v>466</v>
      </c>
      <c r="D185" s="100"/>
      <c r="E185" s="100"/>
    </row>
    <row r="186" spans="1:5" x14ac:dyDescent="0.25">
      <c r="A186" s="11" t="s">
        <v>198</v>
      </c>
      <c r="B186" s="100" t="s">
        <v>110</v>
      </c>
      <c r="C186" s="100" t="s">
        <v>467</v>
      </c>
      <c r="D186" s="100"/>
      <c r="E186" s="100"/>
    </row>
    <row r="187" spans="1:5" x14ac:dyDescent="0.25">
      <c r="A187" s="11" t="s">
        <v>198</v>
      </c>
      <c r="B187" s="100" t="s">
        <v>500</v>
      </c>
      <c r="C187" s="100" t="s">
        <v>468</v>
      </c>
      <c r="D187" s="100"/>
      <c r="E187" s="100"/>
    </row>
    <row r="188" spans="1:5" x14ac:dyDescent="0.25">
      <c r="A188" s="11" t="s">
        <v>198</v>
      </c>
      <c r="B188" s="100" t="s">
        <v>197</v>
      </c>
      <c r="C188" s="100" t="s">
        <v>469</v>
      </c>
      <c r="D188" s="100"/>
      <c r="E188" s="100"/>
    </row>
    <row r="189" spans="1:5" x14ac:dyDescent="0.25">
      <c r="A189" s="11" t="s">
        <v>204</v>
      </c>
      <c r="B189" s="100" t="s">
        <v>199</v>
      </c>
      <c r="C189" s="100" t="s">
        <v>465</v>
      </c>
      <c r="D189" s="100"/>
      <c r="E189" s="100"/>
    </row>
    <row r="190" spans="1:5" x14ac:dyDescent="0.25">
      <c r="A190" s="11" t="s">
        <v>204</v>
      </c>
      <c r="B190" s="100" t="s">
        <v>200</v>
      </c>
      <c r="C190" s="100" t="s">
        <v>466</v>
      </c>
      <c r="D190" s="100"/>
      <c r="E190" s="100"/>
    </row>
    <row r="191" spans="1:5" x14ac:dyDescent="0.25">
      <c r="A191" s="11" t="s">
        <v>204</v>
      </c>
      <c r="B191" s="100" t="s">
        <v>201</v>
      </c>
      <c r="C191" s="100" t="s">
        <v>467</v>
      </c>
      <c r="D191" s="100"/>
      <c r="E191" s="100"/>
    </row>
    <row r="192" spans="1:5" x14ac:dyDescent="0.25">
      <c r="A192" s="11" t="s">
        <v>204</v>
      </c>
      <c r="B192" s="100" t="s">
        <v>202</v>
      </c>
      <c r="C192" s="100" t="s">
        <v>468</v>
      </c>
      <c r="D192" s="100"/>
      <c r="E192" s="100"/>
    </row>
    <row r="193" spans="1:5" x14ac:dyDescent="0.25">
      <c r="A193" s="11" t="s">
        <v>204</v>
      </c>
      <c r="B193" s="100" t="s">
        <v>203</v>
      </c>
      <c r="C193" s="100" t="s">
        <v>469</v>
      </c>
      <c r="D193" s="100"/>
      <c r="E193" s="100"/>
    </row>
    <row r="194" spans="1:5" x14ac:dyDescent="0.25">
      <c r="A194" s="11" t="s">
        <v>205</v>
      </c>
      <c r="B194" s="100" t="s">
        <v>206</v>
      </c>
      <c r="C194" s="100" t="s">
        <v>465</v>
      </c>
      <c r="D194" s="100"/>
      <c r="E194" s="100"/>
    </row>
    <row r="195" spans="1:5" x14ac:dyDescent="0.25">
      <c r="A195" s="11" t="s">
        <v>205</v>
      </c>
      <c r="B195" s="100" t="s">
        <v>207</v>
      </c>
      <c r="C195" s="100" t="s">
        <v>466</v>
      </c>
      <c r="D195" s="100"/>
      <c r="E195" s="100"/>
    </row>
    <row r="196" spans="1:5" x14ac:dyDescent="0.25">
      <c r="A196" s="11" t="s">
        <v>205</v>
      </c>
      <c r="B196" s="100" t="s">
        <v>208</v>
      </c>
      <c r="C196" s="100" t="s">
        <v>467</v>
      </c>
      <c r="D196" s="100"/>
      <c r="E196" s="100"/>
    </row>
    <row r="197" spans="1:5" x14ac:dyDescent="0.25">
      <c r="A197" s="11" t="s">
        <v>205</v>
      </c>
      <c r="B197" s="100" t="s">
        <v>209</v>
      </c>
      <c r="C197" s="100" t="s">
        <v>468</v>
      </c>
      <c r="D197" s="100"/>
      <c r="E197" s="100"/>
    </row>
    <row r="198" spans="1:5" x14ac:dyDescent="0.25">
      <c r="A198" s="11" t="s">
        <v>205</v>
      </c>
      <c r="B198" s="100" t="s">
        <v>501</v>
      </c>
      <c r="C198" s="100" t="s">
        <v>469</v>
      </c>
      <c r="D198" s="100"/>
      <c r="E198" s="100"/>
    </row>
    <row r="199" spans="1:5" x14ac:dyDescent="0.25">
      <c r="D199" s="100"/>
      <c r="E199" s="100"/>
    </row>
    <row r="200" spans="1:5" x14ac:dyDescent="0.25">
      <c r="D200" s="100"/>
      <c r="E200" s="100"/>
    </row>
    <row r="201" spans="1:5" x14ac:dyDescent="0.25">
      <c r="D201" s="100"/>
      <c r="E201" s="100"/>
    </row>
    <row r="202" spans="1:5" x14ac:dyDescent="0.25">
      <c r="D202" s="100"/>
      <c r="E202" s="100"/>
    </row>
    <row r="203" spans="1:5" x14ac:dyDescent="0.25">
      <c r="D203" s="100"/>
      <c r="E203" s="100"/>
    </row>
    <row r="204" spans="1:5" x14ac:dyDescent="0.25">
      <c r="D204" s="100"/>
      <c r="E204" s="100"/>
    </row>
    <row r="205" spans="1:5" x14ac:dyDescent="0.25">
      <c r="D205" s="100"/>
      <c r="E205" s="100"/>
    </row>
    <row r="206" spans="1:5" x14ac:dyDescent="0.25">
      <c r="D206" s="100"/>
      <c r="E206" s="100"/>
    </row>
    <row r="207" spans="1:5" x14ac:dyDescent="0.25">
      <c r="D207" s="100"/>
      <c r="E207" s="100"/>
    </row>
    <row r="208" spans="1:5" x14ac:dyDescent="0.25">
      <c r="D208" s="100"/>
      <c r="E208" s="100"/>
    </row>
    <row r="209" spans="4:5" x14ac:dyDescent="0.25">
      <c r="D209" s="100"/>
      <c r="E209" s="100"/>
    </row>
    <row r="210" spans="4:5" x14ac:dyDescent="0.25">
      <c r="D210" s="100"/>
      <c r="E210" s="100"/>
    </row>
    <row r="211" spans="4:5" x14ac:dyDescent="0.25">
      <c r="D211" s="100"/>
      <c r="E211" s="100"/>
    </row>
    <row r="212" spans="4:5" x14ac:dyDescent="0.25">
      <c r="D212" s="100"/>
      <c r="E212" s="100"/>
    </row>
    <row r="213" spans="4:5" x14ac:dyDescent="0.25">
      <c r="D213" s="100"/>
      <c r="E213" s="100"/>
    </row>
    <row r="214" spans="4:5" x14ac:dyDescent="0.25">
      <c r="D214" s="100"/>
      <c r="E214" s="100"/>
    </row>
    <row r="215" spans="4:5" x14ac:dyDescent="0.25">
      <c r="D215" s="100"/>
      <c r="E215" s="100"/>
    </row>
    <row r="216" spans="4:5" x14ac:dyDescent="0.25">
      <c r="D216" s="100"/>
      <c r="E216" s="100"/>
    </row>
    <row r="217" spans="4:5" x14ac:dyDescent="0.25">
      <c r="D217" s="100"/>
      <c r="E217" s="100"/>
    </row>
    <row r="218" spans="4:5" x14ac:dyDescent="0.25">
      <c r="D218" s="100"/>
      <c r="E218" s="100"/>
    </row>
    <row r="219" spans="4:5" x14ac:dyDescent="0.25">
      <c r="D219" s="100"/>
      <c r="E219" s="100"/>
    </row>
    <row r="220" spans="4:5" x14ac:dyDescent="0.25">
      <c r="D220" s="100"/>
      <c r="E220" s="100"/>
    </row>
    <row r="221" spans="4:5" x14ac:dyDescent="0.25">
      <c r="D221" s="100"/>
      <c r="E221" s="100"/>
    </row>
    <row r="222" spans="4:5" x14ac:dyDescent="0.25">
      <c r="D222" s="100"/>
      <c r="E222" s="100"/>
    </row>
    <row r="223" spans="4:5" x14ac:dyDescent="0.25">
      <c r="D223" s="100"/>
      <c r="E223" s="100"/>
    </row>
    <row r="224" spans="4:5" x14ac:dyDescent="0.25">
      <c r="D224" s="100"/>
      <c r="E224" s="100"/>
    </row>
    <row r="225" spans="4:5" x14ac:dyDescent="0.25">
      <c r="D225" s="100"/>
      <c r="E225" s="100"/>
    </row>
    <row r="226" spans="4:5" x14ac:dyDescent="0.25">
      <c r="D226" s="100"/>
      <c r="E226" s="100"/>
    </row>
    <row r="227" spans="4:5" x14ac:dyDescent="0.25">
      <c r="D227" s="100"/>
      <c r="E227" s="100"/>
    </row>
    <row r="228" spans="4:5" x14ac:dyDescent="0.25">
      <c r="D228" s="100"/>
      <c r="E228" s="100"/>
    </row>
    <row r="229" spans="4:5" x14ac:dyDescent="0.25">
      <c r="D229" s="100"/>
      <c r="E229" s="100"/>
    </row>
    <row r="230" spans="4:5" x14ac:dyDescent="0.25">
      <c r="D230" s="100"/>
      <c r="E230" s="100"/>
    </row>
    <row r="231" spans="4:5" x14ac:dyDescent="0.25">
      <c r="D231" s="100"/>
      <c r="E231" s="100"/>
    </row>
    <row r="232" spans="4:5" x14ac:dyDescent="0.25">
      <c r="D232" s="100"/>
      <c r="E232" s="100"/>
    </row>
    <row r="233" spans="4:5" x14ac:dyDescent="0.25">
      <c r="D233" s="100"/>
      <c r="E233" s="100"/>
    </row>
    <row r="234" spans="4:5" x14ac:dyDescent="0.25">
      <c r="D234" s="100"/>
      <c r="E234" s="100"/>
    </row>
    <row r="235" spans="4:5" x14ac:dyDescent="0.25">
      <c r="D235" s="100"/>
      <c r="E235" s="100"/>
    </row>
    <row r="236" spans="4:5" x14ac:dyDescent="0.25">
      <c r="D236" s="100"/>
      <c r="E236" s="100"/>
    </row>
    <row r="237" spans="4:5" x14ac:dyDescent="0.25">
      <c r="D237" s="100"/>
      <c r="E237" s="100"/>
    </row>
    <row r="238" spans="4:5" x14ac:dyDescent="0.25">
      <c r="D238" s="100"/>
      <c r="E238" s="100"/>
    </row>
    <row r="239" spans="4:5" x14ac:dyDescent="0.25">
      <c r="D239" s="100"/>
      <c r="E239" s="100"/>
    </row>
    <row r="240" spans="4:5" x14ac:dyDescent="0.25">
      <c r="D240" s="100"/>
      <c r="E240" s="100"/>
    </row>
    <row r="241" spans="4:5" x14ac:dyDescent="0.25">
      <c r="D241" s="100"/>
      <c r="E241" s="100"/>
    </row>
    <row r="242" spans="4:5" x14ac:dyDescent="0.25">
      <c r="D242" s="100"/>
      <c r="E242" s="100"/>
    </row>
    <row r="243" spans="4:5" x14ac:dyDescent="0.25">
      <c r="D243" s="100"/>
      <c r="E243" s="100"/>
    </row>
    <row r="244" spans="4:5" x14ac:dyDescent="0.25">
      <c r="D244" s="100"/>
      <c r="E244" s="100"/>
    </row>
    <row r="245" spans="4:5" x14ac:dyDescent="0.25">
      <c r="D245" s="100"/>
      <c r="E245" s="100"/>
    </row>
    <row r="246" spans="4:5" x14ac:dyDescent="0.25">
      <c r="D246" s="100"/>
      <c r="E246" s="100"/>
    </row>
    <row r="247" spans="4:5" x14ac:dyDescent="0.25">
      <c r="D247" s="100"/>
      <c r="E247" s="100"/>
    </row>
    <row r="248" spans="4:5" x14ac:dyDescent="0.25">
      <c r="D248" s="100"/>
      <c r="E248" s="100"/>
    </row>
    <row r="249" spans="4:5" x14ac:dyDescent="0.25">
      <c r="D249" s="100"/>
      <c r="E249" s="100"/>
    </row>
    <row r="250" spans="4:5" x14ac:dyDescent="0.25">
      <c r="D250" s="100"/>
      <c r="E250" s="100"/>
    </row>
    <row r="251" spans="4:5" x14ac:dyDescent="0.25">
      <c r="D251" s="100"/>
      <c r="E251" s="100"/>
    </row>
    <row r="252" spans="4:5" x14ac:dyDescent="0.25">
      <c r="D252" s="100"/>
      <c r="E252" s="100"/>
    </row>
    <row r="253" spans="4:5" x14ac:dyDescent="0.25">
      <c r="D253" s="100"/>
      <c r="E253" s="100"/>
    </row>
    <row r="254" spans="4:5" x14ac:dyDescent="0.25">
      <c r="D254" s="100"/>
      <c r="E254" s="100"/>
    </row>
    <row r="255" spans="4:5" x14ac:dyDescent="0.25">
      <c r="D255" s="100"/>
      <c r="E255" s="100"/>
    </row>
    <row r="256" spans="4:5" x14ac:dyDescent="0.25">
      <c r="D256" s="100"/>
      <c r="E256" s="100"/>
    </row>
    <row r="257" spans="4:5" x14ac:dyDescent="0.25">
      <c r="D257" s="100"/>
      <c r="E257" s="100"/>
    </row>
    <row r="258" spans="4:5" x14ac:dyDescent="0.25">
      <c r="D258" s="100"/>
      <c r="E258" s="100"/>
    </row>
    <row r="259" spans="4:5" x14ac:dyDescent="0.25">
      <c r="D259" s="100"/>
      <c r="E259" s="100"/>
    </row>
    <row r="260" spans="4:5" x14ac:dyDescent="0.25">
      <c r="D260" s="100"/>
      <c r="E260" s="100"/>
    </row>
    <row r="261" spans="4:5" x14ac:dyDescent="0.25">
      <c r="D261" s="100"/>
      <c r="E261" s="100"/>
    </row>
    <row r="262" spans="4:5" x14ac:dyDescent="0.25">
      <c r="D262" s="100"/>
      <c r="E262" s="100"/>
    </row>
    <row r="263" spans="4:5" x14ac:dyDescent="0.25">
      <c r="D263" s="100"/>
      <c r="E263" s="100"/>
    </row>
    <row r="264" spans="4:5" x14ac:dyDescent="0.25">
      <c r="D264" s="100"/>
      <c r="E264" s="100"/>
    </row>
    <row r="265" spans="4:5" x14ac:dyDescent="0.25">
      <c r="D265" s="100"/>
      <c r="E265" s="100"/>
    </row>
    <row r="266" spans="4:5" x14ac:dyDescent="0.25">
      <c r="D266" s="100"/>
      <c r="E266" s="100"/>
    </row>
    <row r="267" spans="4:5" x14ac:dyDescent="0.25">
      <c r="D267" s="100"/>
      <c r="E267" s="100"/>
    </row>
    <row r="268" spans="4:5" x14ac:dyDescent="0.25">
      <c r="D268" s="100"/>
      <c r="E268" s="100"/>
    </row>
    <row r="269" spans="4:5" x14ac:dyDescent="0.25">
      <c r="D269" s="100"/>
      <c r="E269" s="100"/>
    </row>
    <row r="270" spans="4:5" x14ac:dyDescent="0.25">
      <c r="D270" s="100"/>
      <c r="E270" s="100"/>
    </row>
    <row r="271" spans="4:5" x14ac:dyDescent="0.25">
      <c r="D271" s="100"/>
      <c r="E271" s="100"/>
    </row>
    <row r="272" spans="4:5" x14ac:dyDescent="0.25">
      <c r="D272" s="100"/>
      <c r="E272" s="100"/>
    </row>
    <row r="273" spans="4:5" x14ac:dyDescent="0.25">
      <c r="D273" s="100"/>
      <c r="E273" s="100"/>
    </row>
    <row r="274" spans="4:5" x14ac:dyDescent="0.25">
      <c r="D274" s="100"/>
      <c r="E274" s="100"/>
    </row>
    <row r="275" spans="4:5" x14ac:dyDescent="0.25">
      <c r="D275" s="100"/>
      <c r="E275" s="100"/>
    </row>
    <row r="276" spans="4:5" x14ac:dyDescent="0.25">
      <c r="D276" s="100"/>
      <c r="E276" s="100"/>
    </row>
    <row r="277" spans="4:5" x14ac:dyDescent="0.25">
      <c r="D277" s="100"/>
      <c r="E277" s="100"/>
    </row>
    <row r="278" spans="4:5" x14ac:dyDescent="0.25">
      <c r="D278" s="100"/>
      <c r="E278" s="100"/>
    </row>
    <row r="279" spans="4:5" x14ac:dyDescent="0.25">
      <c r="D279" s="100"/>
      <c r="E279" s="100"/>
    </row>
    <row r="280" spans="4:5" x14ac:dyDescent="0.25">
      <c r="D280" s="100"/>
      <c r="E280" s="100"/>
    </row>
    <row r="281" spans="4:5" x14ac:dyDescent="0.25">
      <c r="D281" s="100"/>
      <c r="E281" s="100"/>
    </row>
    <row r="282" spans="4:5" x14ac:dyDescent="0.25">
      <c r="D282" s="100"/>
      <c r="E282" s="100"/>
    </row>
    <row r="283" spans="4:5" x14ac:dyDescent="0.25">
      <c r="D283" s="100"/>
      <c r="E283" s="100"/>
    </row>
    <row r="284" spans="4:5" x14ac:dyDescent="0.25">
      <c r="D284" s="100"/>
      <c r="E284" s="100"/>
    </row>
    <row r="285" spans="4:5" x14ac:dyDescent="0.25">
      <c r="D285" s="100"/>
      <c r="E285" s="100"/>
    </row>
    <row r="286" spans="4:5" x14ac:dyDescent="0.25">
      <c r="D286" s="100"/>
      <c r="E286" s="100"/>
    </row>
    <row r="287" spans="4:5" x14ac:dyDescent="0.25">
      <c r="D287" s="100"/>
      <c r="E287" s="100"/>
    </row>
    <row r="288" spans="4:5" x14ac:dyDescent="0.25">
      <c r="D288" s="100"/>
      <c r="E288" s="100"/>
    </row>
    <row r="289" spans="4:5" x14ac:dyDescent="0.25">
      <c r="D289" s="100"/>
      <c r="E289" s="100"/>
    </row>
    <row r="290" spans="4:5" x14ac:dyDescent="0.25">
      <c r="D290" s="100"/>
      <c r="E290" s="100"/>
    </row>
    <row r="291" spans="4:5" x14ac:dyDescent="0.25">
      <c r="D291" s="100"/>
      <c r="E291" s="100"/>
    </row>
    <row r="292" spans="4:5" x14ac:dyDescent="0.25">
      <c r="D292" s="100"/>
      <c r="E292" s="100"/>
    </row>
    <row r="293" spans="4:5" x14ac:dyDescent="0.25">
      <c r="D293" s="100"/>
      <c r="E293" s="100"/>
    </row>
    <row r="294" spans="4:5" x14ac:dyDescent="0.25">
      <c r="D294" s="100"/>
      <c r="E294" s="100"/>
    </row>
    <row r="295" spans="4:5" x14ac:dyDescent="0.25">
      <c r="D295" s="100"/>
      <c r="E295" s="100"/>
    </row>
    <row r="296" spans="4:5" x14ac:dyDescent="0.25">
      <c r="D296" s="100"/>
      <c r="E296" s="100"/>
    </row>
    <row r="297" spans="4:5" x14ac:dyDescent="0.25">
      <c r="D297" s="100"/>
      <c r="E297" s="100"/>
    </row>
    <row r="298" spans="4:5" x14ac:dyDescent="0.25">
      <c r="D298" s="100"/>
      <c r="E298" s="100"/>
    </row>
    <row r="299" spans="4:5" x14ac:dyDescent="0.25">
      <c r="D299" s="100"/>
      <c r="E299" s="100"/>
    </row>
    <row r="300" spans="4:5" x14ac:dyDescent="0.25">
      <c r="D300" s="100"/>
      <c r="E300" s="100"/>
    </row>
    <row r="301" spans="4:5" x14ac:dyDescent="0.25">
      <c r="D301" s="100"/>
      <c r="E301" s="100"/>
    </row>
    <row r="302" spans="4:5" x14ac:dyDescent="0.25">
      <c r="D302" s="100"/>
      <c r="E302" s="100"/>
    </row>
    <row r="303" spans="4:5" x14ac:dyDescent="0.25">
      <c r="D303" s="100"/>
      <c r="E303" s="100"/>
    </row>
    <row r="304" spans="4:5" x14ac:dyDescent="0.25">
      <c r="D304" s="100"/>
      <c r="E304" s="100"/>
    </row>
    <row r="305" spans="4:5" x14ac:dyDescent="0.25">
      <c r="D305" s="100"/>
      <c r="E305" s="100"/>
    </row>
    <row r="306" spans="4:5" x14ac:dyDescent="0.25">
      <c r="D306" s="100"/>
      <c r="E306" s="100"/>
    </row>
    <row r="307" spans="4:5" x14ac:dyDescent="0.25">
      <c r="D307" s="100"/>
      <c r="E307" s="100"/>
    </row>
    <row r="308" spans="4:5" x14ac:dyDescent="0.25">
      <c r="D308" s="100"/>
      <c r="E308" s="100"/>
    </row>
    <row r="309" spans="4:5" x14ac:dyDescent="0.25">
      <c r="D309" s="100"/>
      <c r="E309" s="100"/>
    </row>
    <row r="310" spans="4:5" x14ac:dyDescent="0.25">
      <c r="D310" s="100"/>
      <c r="E310" s="100"/>
    </row>
    <row r="311" spans="4:5" x14ac:dyDescent="0.25">
      <c r="D311" s="100"/>
      <c r="E311" s="100"/>
    </row>
    <row r="312" spans="4:5" x14ac:dyDescent="0.25">
      <c r="D312" s="100"/>
      <c r="E312" s="100"/>
    </row>
    <row r="313" spans="4:5" x14ac:dyDescent="0.25">
      <c r="D313" s="100"/>
      <c r="E313" s="100"/>
    </row>
    <row r="314" spans="4:5" x14ac:dyDescent="0.25">
      <c r="D314" s="100"/>
      <c r="E314" s="100"/>
    </row>
    <row r="315" spans="4:5" x14ac:dyDescent="0.25">
      <c r="D315" s="100"/>
      <c r="E315" s="100"/>
    </row>
    <row r="316" spans="4:5" x14ac:dyDescent="0.25">
      <c r="D316" s="100"/>
      <c r="E316" s="100"/>
    </row>
    <row r="317" spans="4:5" x14ac:dyDescent="0.25">
      <c r="D317" s="100"/>
      <c r="E317" s="100"/>
    </row>
    <row r="318" spans="4:5" x14ac:dyDescent="0.25">
      <c r="D318" s="100"/>
      <c r="E318" s="100"/>
    </row>
    <row r="319" spans="4:5" x14ac:dyDescent="0.25">
      <c r="D319" s="100"/>
      <c r="E319" s="100"/>
    </row>
    <row r="320" spans="4:5" x14ac:dyDescent="0.25">
      <c r="D320" s="100"/>
      <c r="E320" s="100"/>
    </row>
    <row r="321" spans="4:5" x14ac:dyDescent="0.25">
      <c r="D321" s="100"/>
      <c r="E321" s="100"/>
    </row>
    <row r="322" spans="4:5" x14ac:dyDescent="0.25">
      <c r="D322" s="100"/>
      <c r="E322" s="100"/>
    </row>
    <row r="323" spans="4:5" x14ac:dyDescent="0.25">
      <c r="D323" s="100"/>
      <c r="E323" s="100"/>
    </row>
    <row r="324" spans="4:5" x14ac:dyDescent="0.25">
      <c r="D324" s="100"/>
      <c r="E324" s="100"/>
    </row>
    <row r="325" spans="4:5" x14ac:dyDescent="0.25">
      <c r="D325" s="100"/>
      <c r="E325" s="100"/>
    </row>
    <row r="326" spans="4:5" x14ac:dyDescent="0.25">
      <c r="D326" s="100"/>
      <c r="E326" s="100"/>
    </row>
    <row r="327" spans="4:5" x14ac:dyDescent="0.25">
      <c r="D327" s="100"/>
      <c r="E327" s="100"/>
    </row>
    <row r="328" spans="4:5" x14ac:dyDescent="0.25">
      <c r="D328" s="100"/>
      <c r="E328" s="100"/>
    </row>
    <row r="329" spans="4:5" x14ac:dyDescent="0.25">
      <c r="D329" s="100"/>
      <c r="E329" s="100"/>
    </row>
    <row r="330" spans="4:5" x14ac:dyDescent="0.25">
      <c r="D330" s="100"/>
      <c r="E330" s="100"/>
    </row>
    <row r="331" spans="4:5" x14ac:dyDescent="0.25">
      <c r="D331" s="100"/>
      <c r="E331" s="100"/>
    </row>
    <row r="332" spans="4:5" x14ac:dyDescent="0.25">
      <c r="D332" s="100"/>
      <c r="E332" s="100"/>
    </row>
    <row r="333" spans="4:5" x14ac:dyDescent="0.25">
      <c r="D333" s="100"/>
      <c r="E333" s="100"/>
    </row>
    <row r="334" spans="4:5" x14ac:dyDescent="0.25">
      <c r="D334" s="100"/>
      <c r="E334" s="100"/>
    </row>
    <row r="335" spans="4:5" x14ac:dyDescent="0.25">
      <c r="D335" s="100"/>
      <c r="E335" s="100"/>
    </row>
    <row r="336" spans="4:5" x14ac:dyDescent="0.25">
      <c r="D336" s="100"/>
      <c r="E336" s="100"/>
    </row>
    <row r="337" spans="4:5" x14ac:dyDescent="0.25">
      <c r="D337" s="100"/>
      <c r="E337" s="100"/>
    </row>
    <row r="338" spans="4:5" x14ac:dyDescent="0.25">
      <c r="D338" s="100"/>
      <c r="E338" s="100"/>
    </row>
    <row r="339" spans="4:5" x14ac:dyDescent="0.25">
      <c r="D339" s="100"/>
      <c r="E339" s="100"/>
    </row>
    <row r="340" spans="4:5" x14ac:dyDescent="0.25">
      <c r="D340" s="100"/>
      <c r="E340" s="100"/>
    </row>
    <row r="341" spans="4:5" x14ac:dyDescent="0.25">
      <c r="D341" s="100"/>
      <c r="E341" s="100"/>
    </row>
    <row r="342" spans="4:5" x14ac:dyDescent="0.25">
      <c r="D342" s="100"/>
      <c r="E342" s="100"/>
    </row>
    <row r="343" spans="4:5" x14ac:dyDescent="0.25">
      <c r="D343" s="100"/>
      <c r="E343" s="100"/>
    </row>
    <row r="344" spans="4:5" x14ac:dyDescent="0.25">
      <c r="D344" s="100"/>
      <c r="E344" s="100"/>
    </row>
    <row r="345" spans="4:5" x14ac:dyDescent="0.25">
      <c r="D345" s="100"/>
      <c r="E345" s="100"/>
    </row>
    <row r="346" spans="4:5" x14ac:dyDescent="0.25">
      <c r="D346" s="100"/>
      <c r="E346" s="100"/>
    </row>
    <row r="347" spans="4:5" x14ac:dyDescent="0.25">
      <c r="D347" s="100"/>
      <c r="E347" s="100"/>
    </row>
    <row r="348" spans="4:5" x14ac:dyDescent="0.25">
      <c r="D348" s="100"/>
      <c r="E348" s="100"/>
    </row>
    <row r="349" spans="4:5" x14ac:dyDescent="0.25">
      <c r="D349" s="100"/>
      <c r="E349" s="100"/>
    </row>
    <row r="350" spans="4:5" x14ac:dyDescent="0.25">
      <c r="D350" s="100"/>
      <c r="E350" s="100"/>
    </row>
    <row r="351" spans="4:5" x14ac:dyDescent="0.25">
      <c r="D351" s="100"/>
      <c r="E351" s="100"/>
    </row>
    <row r="352" spans="4:5" x14ac:dyDescent="0.25">
      <c r="D352" s="100"/>
      <c r="E352" s="100"/>
    </row>
    <row r="353" spans="4:5" x14ac:dyDescent="0.25">
      <c r="D353" s="100"/>
      <c r="E353" s="100"/>
    </row>
    <row r="354" spans="4:5" x14ac:dyDescent="0.25">
      <c r="D354" s="100"/>
      <c r="E354" s="100"/>
    </row>
    <row r="355" spans="4:5" x14ac:dyDescent="0.25">
      <c r="D355" s="100"/>
      <c r="E355" s="100"/>
    </row>
    <row r="356" spans="4:5" x14ac:dyDescent="0.25">
      <c r="D356" s="100"/>
      <c r="E356" s="100"/>
    </row>
    <row r="357" spans="4:5" x14ac:dyDescent="0.25">
      <c r="D357" s="100"/>
      <c r="E357" s="100"/>
    </row>
    <row r="358" spans="4:5" x14ac:dyDescent="0.25">
      <c r="D358" s="100"/>
      <c r="E358" s="100"/>
    </row>
    <row r="359" spans="4:5" x14ac:dyDescent="0.25">
      <c r="D359" s="100"/>
      <c r="E359" s="100"/>
    </row>
    <row r="365" spans="4:5" x14ac:dyDescent="0.25">
      <c r="D365" s="100"/>
      <c r="E365" s="100"/>
    </row>
    <row r="366" spans="4:5" x14ac:dyDescent="0.25">
      <c r="D366" s="100"/>
      <c r="E366" s="100"/>
    </row>
    <row r="367" spans="4:5" x14ac:dyDescent="0.25">
      <c r="D367" s="100"/>
      <c r="E367" s="100"/>
    </row>
    <row r="368" spans="4:5" x14ac:dyDescent="0.25">
      <c r="D368" s="100"/>
      <c r="E368" s="100"/>
    </row>
    <row r="369" spans="4:5" x14ac:dyDescent="0.25">
      <c r="D369" s="100"/>
      <c r="E369" s="100"/>
    </row>
    <row r="370" spans="4:5" x14ac:dyDescent="0.25">
      <c r="D370" s="100"/>
      <c r="E370" s="100"/>
    </row>
    <row r="371" spans="4:5" x14ac:dyDescent="0.25">
      <c r="D371" s="100"/>
      <c r="E371" s="100"/>
    </row>
    <row r="372" spans="4:5" x14ac:dyDescent="0.25">
      <c r="D372" s="100"/>
      <c r="E372" s="100"/>
    </row>
    <row r="373" spans="4:5" x14ac:dyDescent="0.25">
      <c r="D373" s="100"/>
      <c r="E373" s="100"/>
    </row>
    <row r="374" spans="4:5" x14ac:dyDescent="0.25">
      <c r="D374" s="100"/>
      <c r="E374" s="100"/>
    </row>
    <row r="375" spans="4:5" x14ac:dyDescent="0.25">
      <c r="D375" s="100"/>
      <c r="E375" s="100"/>
    </row>
    <row r="376" spans="4:5" x14ac:dyDescent="0.25">
      <c r="D376" s="100"/>
      <c r="E376" s="100"/>
    </row>
    <row r="377" spans="4:5" x14ac:dyDescent="0.25">
      <c r="D377" s="100"/>
      <c r="E377" s="100"/>
    </row>
    <row r="378" spans="4:5" x14ac:dyDescent="0.25">
      <c r="D378" s="100"/>
      <c r="E378" s="100"/>
    </row>
    <row r="379" spans="4:5" x14ac:dyDescent="0.25">
      <c r="D379" s="100"/>
      <c r="E379" s="100"/>
    </row>
    <row r="380" spans="4:5" x14ac:dyDescent="0.25">
      <c r="D380" s="100"/>
      <c r="E380" s="100"/>
    </row>
    <row r="381" spans="4:5" x14ac:dyDescent="0.25">
      <c r="D381" s="100"/>
      <c r="E381" s="100"/>
    </row>
    <row r="382" spans="4:5" x14ac:dyDescent="0.25">
      <c r="D382" s="100"/>
      <c r="E382" s="100"/>
    </row>
    <row r="383" spans="4:5" x14ac:dyDescent="0.25">
      <c r="D383" s="100"/>
      <c r="E383" s="100"/>
    </row>
    <row r="384" spans="4:5" x14ac:dyDescent="0.25">
      <c r="D384" s="100"/>
      <c r="E384" s="100"/>
    </row>
    <row r="385" spans="4:5" x14ac:dyDescent="0.25">
      <c r="D385" s="100"/>
      <c r="E385" s="100"/>
    </row>
    <row r="386" spans="4:5" x14ac:dyDescent="0.25">
      <c r="D386" s="100"/>
      <c r="E386" s="100"/>
    </row>
    <row r="387" spans="4:5" x14ac:dyDescent="0.25">
      <c r="D387" s="100"/>
      <c r="E387" s="100"/>
    </row>
    <row r="388" spans="4:5" x14ac:dyDescent="0.25">
      <c r="D388" s="100"/>
      <c r="E388" s="100"/>
    </row>
    <row r="389" spans="4:5" x14ac:dyDescent="0.25">
      <c r="D389" s="100"/>
      <c r="E389" s="100"/>
    </row>
    <row r="390" spans="4:5" x14ac:dyDescent="0.25">
      <c r="D390" s="100"/>
      <c r="E390" s="100"/>
    </row>
    <row r="391" spans="4:5" x14ac:dyDescent="0.25">
      <c r="D391" s="100"/>
      <c r="E391" s="100"/>
    </row>
    <row r="392" spans="4:5" x14ac:dyDescent="0.25">
      <c r="D392" s="100"/>
      <c r="E392" s="100"/>
    </row>
    <row r="393" spans="4:5" x14ac:dyDescent="0.25">
      <c r="D393" s="100"/>
      <c r="E393" s="100"/>
    </row>
    <row r="394" spans="4:5" x14ac:dyDescent="0.25">
      <c r="D394" s="100"/>
      <c r="E394" s="100"/>
    </row>
    <row r="395" spans="4:5" x14ac:dyDescent="0.25">
      <c r="D395" s="100"/>
      <c r="E395" s="100"/>
    </row>
    <row r="396" spans="4:5" x14ac:dyDescent="0.25">
      <c r="D396" s="100"/>
      <c r="E396" s="100"/>
    </row>
    <row r="397" spans="4:5" x14ac:dyDescent="0.25">
      <c r="D397" s="100"/>
      <c r="E397" s="100"/>
    </row>
    <row r="398" spans="4:5" x14ac:dyDescent="0.25">
      <c r="D398" s="100"/>
      <c r="E398" s="100"/>
    </row>
    <row r="399" spans="4:5" x14ac:dyDescent="0.25">
      <c r="D399" s="100"/>
      <c r="E399" s="100"/>
    </row>
    <row r="400" spans="4:5" x14ac:dyDescent="0.25">
      <c r="D400" s="100"/>
      <c r="E400" s="100"/>
    </row>
    <row r="401" spans="4:5" x14ac:dyDescent="0.25">
      <c r="D401" s="100"/>
      <c r="E401" s="100"/>
    </row>
    <row r="402" spans="4:5" x14ac:dyDescent="0.25">
      <c r="D402" s="100"/>
      <c r="E402" s="100"/>
    </row>
    <row r="403" spans="4:5" x14ac:dyDescent="0.25">
      <c r="D403" s="100"/>
      <c r="E403" s="100"/>
    </row>
    <row r="404" spans="4:5" x14ac:dyDescent="0.25">
      <c r="D404" s="100"/>
      <c r="E404" s="100"/>
    </row>
    <row r="405" spans="4:5" x14ac:dyDescent="0.25">
      <c r="D405" s="100"/>
      <c r="E405" s="100"/>
    </row>
    <row r="406" spans="4:5" x14ac:dyDescent="0.25">
      <c r="D406" s="100"/>
      <c r="E406" s="100"/>
    </row>
    <row r="407" spans="4:5" x14ac:dyDescent="0.25">
      <c r="D407" s="100"/>
      <c r="E407" s="100"/>
    </row>
    <row r="408" spans="4:5" x14ac:dyDescent="0.25">
      <c r="D408" s="100"/>
      <c r="E408" s="100"/>
    </row>
    <row r="409" spans="4:5" x14ac:dyDescent="0.25">
      <c r="D409" s="100"/>
      <c r="E409" s="100"/>
    </row>
    <row r="410" spans="4:5" x14ac:dyDescent="0.25">
      <c r="D410" s="100"/>
      <c r="E410" s="100"/>
    </row>
    <row r="411" spans="4:5" x14ac:dyDescent="0.25">
      <c r="D411" s="100"/>
      <c r="E411" s="100"/>
    </row>
    <row r="412" spans="4:5" x14ac:dyDescent="0.25">
      <c r="D412" s="100"/>
      <c r="E412" s="100"/>
    </row>
    <row r="431" spans="7:7" x14ac:dyDescent="0.25">
      <c r="G431" s="41" t="str">
        <f ca="1">Disciplines!K12</f>
        <v/>
      </c>
    </row>
    <row r="432" spans="7:7" x14ac:dyDescent="0.25">
      <c r="G432" s="41"/>
    </row>
    <row r="433" spans="7:7" x14ac:dyDescent="0.25">
      <c r="G433" s="41"/>
    </row>
    <row r="434" spans="7:7" x14ac:dyDescent="0.25">
      <c r="G434" s="41"/>
    </row>
    <row r="435" spans="7:7" x14ac:dyDescent="0.25">
      <c r="G435" s="41"/>
    </row>
    <row r="436" spans="7:7" x14ac:dyDescent="0.25">
      <c r="G436" s="41"/>
    </row>
    <row r="437" spans="7:7" x14ac:dyDescent="0.25">
      <c r="G437" s="41"/>
    </row>
    <row r="438" spans="7:7" x14ac:dyDescent="0.25">
      <c r="G438" s="41"/>
    </row>
    <row r="439" spans="7:7" x14ac:dyDescent="0.25">
      <c r="G439" s="41"/>
    </row>
    <row r="440" spans="7:7" x14ac:dyDescent="0.25">
      <c r="G440" s="41"/>
    </row>
    <row r="441" spans="7:7" x14ac:dyDescent="0.25">
      <c r="G441" s="41"/>
    </row>
    <row r="454" spans="4:13" x14ac:dyDescent="0.25">
      <c r="H454" s="41" t="str">
        <f ca="1">Disciplines!K13</f>
        <v/>
      </c>
    </row>
    <row r="455" spans="4:13" x14ac:dyDescent="0.25">
      <c r="D455" s="41" t="str">
        <f ca="1">Disciplines!K9</f>
        <v/>
      </c>
      <c r="E455" s="41" t="str">
        <f ca="1">Disciplines!K10</f>
        <v/>
      </c>
      <c r="F455" s="41" t="str">
        <f ca="1">Disciplines!K11</f>
        <v/>
      </c>
      <c r="H455" s="41"/>
      <c r="I455" s="41" t="str">
        <f ca="1">Disciplines!K14</f>
        <v/>
      </c>
      <c r="J455" s="41" t="str">
        <f ca="1">Disciplines!K15</f>
        <v/>
      </c>
      <c r="K455" s="41" t="str">
        <f ca="1">Disciplines!K16</f>
        <v/>
      </c>
      <c r="L455" s="41" t="str">
        <f ca="1">Disciplines!K17</f>
        <v/>
      </c>
      <c r="M455" s="41" t="str">
        <f ca="1">Disciplines!K18</f>
        <v/>
      </c>
    </row>
    <row r="456" spans="4:13" x14ac:dyDescent="0.25">
      <c r="D456" s="41"/>
      <c r="E456" s="41"/>
      <c r="F456" s="41"/>
      <c r="H456" s="41"/>
      <c r="I456" s="41"/>
      <c r="J456" s="41"/>
      <c r="K456" s="41"/>
      <c r="L456" s="41"/>
      <c r="M456" s="41"/>
    </row>
    <row r="457" spans="4:13" x14ac:dyDescent="0.25">
      <c r="D457" s="41"/>
      <c r="E457" s="41"/>
      <c r="F457" s="41"/>
      <c r="H457" s="41"/>
      <c r="I457" s="41"/>
      <c r="J457" s="41"/>
      <c r="K457" s="41"/>
      <c r="L457" s="41"/>
      <c r="M457" s="41"/>
    </row>
    <row r="458" spans="4:13" x14ac:dyDescent="0.25">
      <c r="D458" s="41"/>
      <c r="E458" s="41"/>
      <c r="F458" s="41"/>
      <c r="H458" s="41"/>
      <c r="I458" s="41"/>
      <c r="J458" s="41"/>
      <c r="K458" s="41"/>
      <c r="L458" s="41"/>
      <c r="M458" s="41"/>
    </row>
    <row r="459" spans="4:13" x14ac:dyDescent="0.25">
      <c r="D459" s="41"/>
      <c r="E459" s="41"/>
      <c r="F459" s="41"/>
      <c r="H459" s="41"/>
      <c r="I459" s="41"/>
      <c r="J459" s="41"/>
      <c r="K459" s="41"/>
      <c r="L459" s="41"/>
      <c r="M459" s="41"/>
    </row>
    <row r="460" spans="4:13" x14ac:dyDescent="0.25">
      <c r="D460" s="41"/>
      <c r="E460" s="41"/>
      <c r="F460" s="41"/>
      <c r="H460" s="41"/>
      <c r="I460" s="41"/>
      <c r="J460" s="41"/>
      <c r="K460" s="41"/>
      <c r="L460" s="41"/>
      <c r="M460" s="41"/>
    </row>
    <row r="461" spans="4:13" x14ac:dyDescent="0.25">
      <c r="D461" s="41"/>
      <c r="E461" s="41"/>
      <c r="F461" s="41"/>
      <c r="H461" s="41"/>
      <c r="I461" s="41"/>
      <c r="J461" s="41"/>
      <c r="K461" s="41"/>
      <c r="L461" s="41"/>
      <c r="M461" s="41"/>
    </row>
    <row r="462" spans="4:13" x14ac:dyDescent="0.25">
      <c r="D462" s="41"/>
      <c r="E462" s="41"/>
      <c r="F462" s="41"/>
      <c r="H462" s="41"/>
      <c r="I462" s="41"/>
      <c r="J462" s="41"/>
      <c r="K462" s="41"/>
      <c r="L462" s="41"/>
      <c r="M462" s="41"/>
    </row>
    <row r="463" spans="4:13" x14ac:dyDescent="0.25">
      <c r="D463" s="41"/>
      <c r="E463" s="41"/>
      <c r="F463" s="41"/>
      <c r="H463" s="41"/>
      <c r="I463" s="41"/>
      <c r="J463" s="41"/>
      <c r="K463" s="41"/>
      <c r="L463" s="41"/>
      <c r="M463" s="41"/>
    </row>
    <row r="464" spans="4:13" x14ac:dyDescent="0.25">
      <c r="D464" s="41"/>
      <c r="E464" s="41"/>
      <c r="F464" s="41"/>
      <c r="H464" s="41"/>
      <c r="I464" s="41"/>
      <c r="J464" s="41"/>
      <c r="K464" s="41"/>
      <c r="L464" s="41"/>
      <c r="M464" s="41"/>
    </row>
    <row r="465" spans="4:13" x14ac:dyDescent="0.25">
      <c r="D465" s="41"/>
      <c r="E465" s="41"/>
      <c r="F465" s="41"/>
      <c r="I465" s="41"/>
      <c r="J465" s="41"/>
      <c r="K465" s="41"/>
      <c r="L465" s="41"/>
      <c r="M465" s="41"/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 enableFormatConditionsCalculation="0">
    <pageSetUpPr fitToPage="1"/>
  </sheetPr>
  <dimension ref="A1:M510"/>
  <sheetViews>
    <sheetView zoomScaleNormal="100" zoomScalePageLayoutView="90" workbookViewId="0">
      <selection activeCell="G19" sqref="G19"/>
    </sheetView>
  </sheetViews>
  <sheetFormatPr defaultColWidth="8.85546875" defaultRowHeight="15" x14ac:dyDescent="0.25"/>
  <cols>
    <col min="1" max="1" width="6.7109375" style="35" customWidth="1"/>
    <col min="2" max="2" width="7.7109375" style="35" customWidth="1"/>
    <col min="3" max="3" width="6.7109375" style="35" customWidth="1"/>
    <col min="4" max="4" width="11.28515625" style="35" customWidth="1"/>
    <col min="5" max="6" width="6.7109375" style="35" customWidth="1"/>
    <col min="7" max="7" width="50.5703125" style="35" customWidth="1"/>
    <col min="8" max="8" width="13.140625" style="35" bestFit="1" customWidth="1"/>
    <col min="9" max="9" width="7.140625" style="35" bestFit="1" customWidth="1"/>
    <col min="10" max="10" width="4.7109375" style="35" customWidth="1"/>
    <col min="11" max="11" width="13.140625" style="35" bestFit="1" customWidth="1"/>
    <col min="12" max="13" width="3.28515625" style="35" bestFit="1" customWidth="1"/>
    <col min="14" max="16384" width="8.85546875" style="35"/>
  </cols>
  <sheetData>
    <row r="1" spans="1:13" s="36" customFormat="1" ht="15.75" customHeight="1" thickBot="1" x14ac:dyDescent="0.3">
      <c r="A1" s="609" t="s">
        <v>368</v>
      </c>
      <c r="B1" s="609"/>
      <c r="C1" s="609"/>
      <c r="D1" s="609"/>
      <c r="E1" s="609"/>
      <c r="F1" s="609"/>
      <c r="G1" s="609"/>
      <c r="H1" s="609"/>
      <c r="I1" s="609"/>
      <c r="K1" s="600" t="s">
        <v>371</v>
      </c>
      <c r="L1" s="601"/>
      <c r="M1" s="602"/>
    </row>
    <row r="2" spans="1:13" ht="15" customHeight="1" x14ac:dyDescent="0.25">
      <c r="A2" s="596" t="s">
        <v>340</v>
      </c>
      <c r="B2" s="597"/>
      <c r="C2" s="585" t="str">
        <f>IF(Input_Sheet!V4&gt;0,Input_Sheet!V4,"")</f>
        <v/>
      </c>
      <c r="D2" s="585"/>
      <c r="E2" s="585"/>
      <c r="F2" s="585"/>
      <c r="G2" s="586"/>
      <c r="H2" s="288" t="str">
        <f>"CURRENT XP: "</f>
        <v xml:space="preserve">CURRENT XP: </v>
      </c>
      <c r="I2" s="289">
        <f>SUM($E$16:$E$497)-SUM($F$16:$F$497)</f>
        <v>30</v>
      </c>
      <c r="K2" s="300"/>
      <c r="L2" s="603" t="s">
        <v>370</v>
      </c>
      <c r="M2" s="606" t="s">
        <v>369</v>
      </c>
    </row>
    <row r="3" spans="1:13" s="36" customFormat="1" ht="15" customHeight="1" x14ac:dyDescent="0.25">
      <c r="A3" s="594" t="s">
        <v>341</v>
      </c>
      <c r="B3" s="595"/>
      <c r="C3" s="583" t="str">
        <f>IF(Input_Sheet!V6&gt;0,Input_Sheet!V6,"")</f>
        <v/>
      </c>
      <c r="D3" s="583"/>
      <c r="E3" s="583"/>
      <c r="F3" s="583"/>
      <c r="G3" s="584"/>
      <c r="H3" s="290" t="s">
        <v>1284</v>
      </c>
      <c r="I3" s="291">
        <f ca="1">SUM(Experience_Log!E16:E510)-XP_Earned</f>
        <v>30</v>
      </c>
      <c r="K3" s="301"/>
      <c r="L3" s="604"/>
      <c r="M3" s="607"/>
    </row>
    <row r="4" spans="1:13" s="36" customFormat="1" ht="15.75" customHeight="1" thickBot="1" x14ac:dyDescent="0.3">
      <c r="A4" s="594" t="s">
        <v>366</v>
      </c>
      <c r="B4" s="595"/>
      <c r="C4" s="583" t="str">
        <f>IF(Input_Sheet!G4&gt;0,Input_Sheet!G4,"")</f>
        <v/>
      </c>
      <c r="D4" s="583"/>
      <c r="E4" s="583"/>
      <c r="F4" s="583"/>
      <c r="G4" s="584"/>
      <c r="H4" s="290" t="str">
        <f>"Earned XP: "</f>
        <v xml:space="preserve">Earned XP: </v>
      </c>
      <c r="I4" s="291">
        <f ca="1">SUMIF(Experience_Log!C19:E510,"=Live Game",Experience_Log!E19:E510)+SUMIF(Experience_Log!C19:E510,"=Downtime",Experience_Log!E19:E510)</f>
        <v>0</v>
      </c>
      <c r="K4" s="302"/>
      <c r="L4" s="605"/>
      <c r="M4" s="608"/>
    </row>
    <row r="5" spans="1:13" s="36" customFormat="1" ht="15.75" thickBot="1" x14ac:dyDescent="0.3">
      <c r="A5" s="592" t="s">
        <v>342</v>
      </c>
      <c r="B5" s="593"/>
      <c r="C5" s="580">
        <f ca="1">NOW()</f>
        <v>41962.69712384259</v>
      </c>
      <c r="D5" s="580"/>
      <c r="E5" s="325"/>
      <c r="F5" s="325"/>
      <c r="G5" s="287"/>
      <c r="H5" s="292" t="s">
        <v>1319</v>
      </c>
      <c r="I5" s="293">
        <f ca="1">VLOOKUP((YEAR(C5)-2014)*12+(MONTH(C5)-3),listXPMax,3,FALSE)</f>
        <v>140</v>
      </c>
      <c r="K5" s="303" t="s">
        <v>351</v>
      </c>
      <c r="L5" s="304">
        <f>SUM(Input_Sheet!P17,Input_Sheet!AE17,Input_Sheet!AT17)</f>
        <v>0</v>
      </c>
      <c r="M5" s="305">
        <f t="shared" ref="M5:M11" ca="1" si="0">SUMIF($C$16:$D$510,$K5,$F$16:$F$510)</f>
        <v>0</v>
      </c>
    </row>
    <row r="6" spans="1:13" s="36" customFormat="1" ht="13.5" thickBot="1" x14ac:dyDescent="0.25">
      <c r="H6" s="567" t="s">
        <v>410</v>
      </c>
      <c r="I6" s="568"/>
      <c r="K6" s="306" t="s">
        <v>453</v>
      </c>
      <c r="L6" s="307">
        <f>SUM(Input_Sheet!P24:P53)</f>
        <v>0</v>
      </c>
      <c r="M6" s="308">
        <f t="shared" ca="1" si="0"/>
        <v>0</v>
      </c>
    </row>
    <row r="7" spans="1:13" s="36" customFormat="1" ht="15.75" customHeight="1" x14ac:dyDescent="0.2">
      <c r="A7" s="572" t="s">
        <v>1130</v>
      </c>
      <c r="B7" s="573"/>
      <c r="C7" s="573"/>
      <c r="D7" s="573"/>
      <c r="E7" s="573"/>
      <c r="F7" s="573"/>
      <c r="G7" s="574"/>
      <c r="H7" s="294" t="s">
        <v>351</v>
      </c>
      <c r="I7" s="295">
        <f ca="1">SUMIF(C16:D510,"Attributes",F16:F510)+SUMIF(C16:D510,"Neg Trait Buy-Off",F16:F510)</f>
        <v>0</v>
      </c>
      <c r="K7" s="306" t="s">
        <v>352</v>
      </c>
      <c r="L7" s="307">
        <f>SUM(Input_Sheet!AJ24:AJ40)</f>
        <v>0</v>
      </c>
      <c r="M7" s="308">
        <f t="shared" ca="1" si="0"/>
        <v>0</v>
      </c>
    </row>
    <row r="8" spans="1:13" s="36" customFormat="1" ht="12.75" x14ac:dyDescent="0.2">
      <c r="A8" s="590" t="s">
        <v>987</v>
      </c>
      <c r="B8" s="591"/>
      <c r="C8" s="569" t="str">
        <f>"Physical: "&amp;Input_Sheet!L17&amp;" ("&amp;Input_Sheet!M17&amp;"), Social: "&amp;Input_Sheet!AA17&amp;" ("&amp;Input_Sheet!AB17&amp;"), Mental: "&amp;Input_Sheet!AP17&amp;" ("&amp;Input_Sheet!AQ17&amp;")"</f>
        <v>Physical: 0 (), Social: 0 (), Mental: 0 ()</v>
      </c>
      <c r="D8" s="570"/>
      <c r="E8" s="570"/>
      <c r="F8" s="570"/>
      <c r="G8" s="571"/>
      <c r="H8" s="296" t="s">
        <v>453</v>
      </c>
      <c r="I8" s="297">
        <f t="array" ref="I8">SUM(IF($C$16:$D$510=H8,$F$16:$F$510, 0))</f>
        <v>0</v>
      </c>
      <c r="K8" s="306" t="s">
        <v>408</v>
      </c>
      <c r="L8" s="307">
        <f>SUM(Input_Sheet!P81:P92)+SUM(Input_Sheet!AH116:AH145)+SUM(Input_Sheet!AT116:AT136)+SUM(Input_Sheet!U98:U107)+SUM(Input_Sheet!AS98:AS107)</f>
        <v>0</v>
      </c>
      <c r="M8" s="308">
        <f t="shared" ca="1" si="0"/>
        <v>0</v>
      </c>
    </row>
    <row r="9" spans="1:13" s="36" customFormat="1" ht="15" customHeight="1" x14ac:dyDescent="0.2">
      <c r="A9" s="616" t="s">
        <v>986</v>
      </c>
      <c r="B9" s="617"/>
      <c r="C9" s="610" t="str">
        <f ca="1">CONCATENATE(XPLogSupport!G2,XPLogSupport!G3,XPLogSupport!G4,XPLogSupport!G5,XPLogSupport!G6,XPLogSupport!G7,XPLogSupport!G8,XPLogSupport!G9,XPLogSupport!G10,XPLogSupport!G11,XPLogSupport!G12,XPLogSupport!G13,XPLogSupport!G14,XPLogSupport!G15,XPLogSupport!G16,XPLogSupport!G17,XPLogSupport!G18,XPLogSupport!G19,XPLogSupport!G20,XPLogSupport!G21,XPLogSupport!G22,XPLogSupport!G23,XPLogSupport!G24,XPLogSupport!G25,XPLogSupport!G26,XPLogSupport!G27,XPLogSupport!G28,XPLogSupport!G29,XPLogSupport!G30,XPLogSupport!G31)</f>
        <v/>
      </c>
      <c r="D9" s="611"/>
      <c r="E9" s="611"/>
      <c r="F9" s="611"/>
      <c r="G9" s="612"/>
      <c r="H9" s="296" t="s">
        <v>352</v>
      </c>
      <c r="I9" s="297">
        <f t="array" ref="I9">SUM(IF($C$16:$D$510=H9,$F$16:$F$510, 0))</f>
        <v>0</v>
      </c>
      <c r="K9" s="306" t="s">
        <v>353</v>
      </c>
      <c r="L9" s="307">
        <f>SUM(Input_Sheet!K65:K71)</f>
        <v>0</v>
      </c>
      <c r="M9" s="308">
        <f t="shared" ca="1" si="0"/>
        <v>0</v>
      </c>
    </row>
    <row r="10" spans="1:13" s="36" customFormat="1" ht="15.75" customHeight="1" x14ac:dyDescent="0.2">
      <c r="A10" s="618"/>
      <c r="B10" s="619"/>
      <c r="C10" s="613"/>
      <c r="D10" s="614"/>
      <c r="E10" s="614"/>
      <c r="F10" s="614"/>
      <c r="G10" s="615"/>
      <c r="H10" s="296" t="s">
        <v>408</v>
      </c>
      <c r="I10" s="297">
        <f t="array" ref="I10">SUM(IF($C$16:$D$510=H10,$F$16:$F$510, 0))</f>
        <v>0</v>
      </c>
      <c r="K10" s="306" t="s">
        <v>355</v>
      </c>
      <c r="L10" s="307">
        <f>IF(Input_Sheet!AP7="",0,Input_Sheet!AP7)</f>
        <v>0</v>
      </c>
      <c r="M10" s="308">
        <f t="shared" ca="1" si="0"/>
        <v>0</v>
      </c>
    </row>
    <row r="11" spans="1:13" s="36" customFormat="1" ht="12.75" x14ac:dyDescent="0.2">
      <c r="A11" s="590" t="s">
        <v>406</v>
      </c>
      <c r="B11" s="591"/>
      <c r="C11" s="569" t="str">
        <f ca="1">CONCATENATE(XPLogSupport!J2,XPLogSupport!J3,XPLogSupport!J4,XPLogSupport!J5,XPLogSupport!J6,XPLogSupport!J7,XPLogSupport!J8,XPLogSupport!J9,XPLogSupport!J10,XPLogSupport!J11,XPLogSupport!J12,XPLogSupport!J13,XPLogSupport!J14,XPLogSupport!J15,XPLogSupport!J16,XPLogSupport!J17)</f>
        <v/>
      </c>
      <c r="D11" s="570"/>
      <c r="E11" s="570"/>
      <c r="F11" s="570"/>
      <c r="G11" s="571"/>
      <c r="H11" s="296" t="s">
        <v>353</v>
      </c>
      <c r="I11" s="297">
        <f t="array" ref="I11">SUM(IF($C$16:$D$510=H11,$F$16:$F$510, 0))</f>
        <v>0</v>
      </c>
      <c r="K11" s="306" t="s">
        <v>354</v>
      </c>
      <c r="L11" s="309">
        <f>SUMIF(Input_Sheet!AG65:AG71,"Y",Input_Sheet!AF65:AF71)*2</f>
        <v>0</v>
      </c>
      <c r="M11" s="308">
        <f t="shared" ca="1" si="0"/>
        <v>0</v>
      </c>
    </row>
    <row r="12" spans="1:13" s="36" customFormat="1" ht="13.5" thickBot="1" x14ac:dyDescent="0.25">
      <c r="A12" s="590" t="s">
        <v>407</v>
      </c>
      <c r="B12" s="591"/>
      <c r="C12" s="569" t="str">
        <f ca="1">CONCATENATE(XPLogSupport!J21,XPLogSupport!J22,XPLogSupport!J23,XPLogSupport!J24,XPLogSupport!J25,XPLogSupport!J26,XPLogSupport!J27,XPLogSupport!J28,XPLogSupport!J29)</f>
        <v/>
      </c>
      <c r="D12" s="570"/>
      <c r="E12" s="570"/>
      <c r="F12" s="570"/>
      <c r="G12" s="571"/>
      <c r="H12" s="296" t="s">
        <v>354</v>
      </c>
      <c r="I12" s="297">
        <f t="array" ref="I12">SUM(IF($C$16:$D$510=H12,$F$16:$F$510, 0))</f>
        <v>0</v>
      </c>
      <c r="K12" s="310" t="s">
        <v>444</v>
      </c>
      <c r="L12" s="311">
        <f>SUM(Input_Sheet!AF65:AF71)</f>
        <v>0</v>
      </c>
      <c r="M12" s="312">
        <f ca="1">SUMIF($C$16:$D$510,$K12,$E$16:$E$510)</f>
        <v>0</v>
      </c>
    </row>
    <row r="13" spans="1:13" s="36" customFormat="1" ht="14.25" thickTop="1" thickBot="1" x14ac:dyDescent="0.25">
      <c r="A13" s="587"/>
      <c r="B13" s="588"/>
      <c r="C13" s="588"/>
      <c r="D13" s="588"/>
      <c r="E13" s="588"/>
      <c r="F13" s="588"/>
      <c r="G13" s="589"/>
      <c r="H13" s="298" t="s">
        <v>355</v>
      </c>
      <c r="I13" s="299">
        <f t="array" ref="I13">SUM(IF($C$16:$D$510=H13,$F$16:$F$510, 0))</f>
        <v>0</v>
      </c>
      <c r="K13" s="313" t="s">
        <v>249</v>
      </c>
      <c r="L13" s="314">
        <f>SUM(L5:L11)-L12</f>
        <v>0</v>
      </c>
      <c r="M13" s="315">
        <f ca="1">SUM(M5:M11)-M12</f>
        <v>0</v>
      </c>
    </row>
    <row r="14" spans="1:13" s="36" customFormat="1" ht="13.5" thickBot="1" x14ac:dyDescent="0.25"/>
    <row r="15" spans="1:13" s="36" customFormat="1" ht="15.75" thickBot="1" x14ac:dyDescent="0.3">
      <c r="A15" s="579" t="s">
        <v>274</v>
      </c>
      <c r="B15" s="576"/>
      <c r="C15" s="575" t="s">
        <v>343</v>
      </c>
      <c r="D15" s="576"/>
      <c r="E15" s="331" t="s">
        <v>960</v>
      </c>
      <c r="F15" s="331" t="s">
        <v>961</v>
      </c>
      <c r="G15" s="332" t="s">
        <v>344</v>
      </c>
      <c r="H15" s="330" t="s">
        <v>409</v>
      </c>
      <c r="K15" s="598" t="s">
        <v>1158</v>
      </c>
      <c r="L15" s="599"/>
    </row>
    <row r="16" spans="1:13" s="40" customFormat="1" x14ac:dyDescent="0.25">
      <c r="A16" s="577" t="s">
        <v>367</v>
      </c>
      <c r="B16" s="578"/>
      <c r="C16" s="581" t="s">
        <v>1157</v>
      </c>
      <c r="D16" s="582"/>
      <c r="E16" s="318">
        <v>30</v>
      </c>
      <c r="F16" s="319"/>
      <c r="G16" s="320"/>
      <c r="H16" s="326">
        <f>E16</f>
        <v>30</v>
      </c>
      <c r="K16" s="322">
        <v>2013</v>
      </c>
      <c r="L16" s="316">
        <f>Lookup!O2</f>
        <v>0</v>
      </c>
      <c r="M16" s="13"/>
    </row>
    <row r="17" spans="1:13" s="40" customFormat="1" x14ac:dyDescent="0.25">
      <c r="A17" s="577" t="s">
        <v>367</v>
      </c>
      <c r="B17" s="578"/>
      <c r="C17" s="581" t="s">
        <v>1156</v>
      </c>
      <c r="D17" s="582"/>
      <c r="E17" s="318">
        <f>Input_Sheet!AD11*6</f>
        <v>0</v>
      </c>
      <c r="F17" s="319"/>
      <c r="G17" s="320"/>
      <c r="H17" s="326">
        <f t="shared" ref="H17:H79" si="1">H16+E17-F17</f>
        <v>30</v>
      </c>
      <c r="K17" s="323">
        <v>2014</v>
      </c>
      <c r="L17" s="316">
        <f>Lookup!O3</f>
        <v>0</v>
      </c>
      <c r="M17" s="13"/>
    </row>
    <row r="18" spans="1:13" s="13" customFormat="1" ht="15" customHeight="1" x14ac:dyDescent="0.25">
      <c r="A18" s="577" t="s">
        <v>367</v>
      </c>
      <c r="B18" s="578"/>
      <c r="C18" s="581" t="s">
        <v>349</v>
      </c>
      <c r="D18" s="582"/>
      <c r="E18" s="280"/>
      <c r="F18" s="319"/>
      <c r="G18" s="320"/>
      <c r="H18" s="326">
        <f>H17+E18-F18</f>
        <v>30</v>
      </c>
      <c r="K18" s="323">
        <v>2015</v>
      </c>
      <c r="L18" s="316">
        <f>Lookup!O4</f>
        <v>0</v>
      </c>
    </row>
    <row r="19" spans="1:13" s="13" customFormat="1" ht="15" customHeight="1" x14ac:dyDescent="0.25">
      <c r="A19" s="559" t="s">
        <v>367</v>
      </c>
      <c r="B19" s="560"/>
      <c r="C19" s="555" t="s">
        <v>351</v>
      </c>
      <c r="D19" s="556"/>
      <c r="E19" s="274"/>
      <c r="F19" s="274"/>
      <c r="G19" s="272"/>
      <c r="H19" s="327">
        <f t="shared" si="1"/>
        <v>30</v>
      </c>
      <c r="I19" s="262" t="e">
        <f>YEAR(A19)</f>
        <v>#VALUE!</v>
      </c>
      <c r="K19" s="323">
        <v>2016</v>
      </c>
      <c r="L19" s="316">
        <f>Lookup!O5</f>
        <v>0</v>
      </c>
    </row>
    <row r="20" spans="1:13" s="13" customFormat="1" ht="15" customHeight="1" x14ac:dyDescent="0.25">
      <c r="A20" s="559" t="s">
        <v>367</v>
      </c>
      <c r="B20" s="560"/>
      <c r="C20" s="555" t="s">
        <v>453</v>
      </c>
      <c r="D20" s="556"/>
      <c r="E20" s="274"/>
      <c r="F20" s="274"/>
      <c r="G20" s="272"/>
      <c r="H20" s="327">
        <f t="shared" si="1"/>
        <v>30</v>
      </c>
      <c r="I20" s="262" t="e">
        <f t="shared" ref="I20:I83" si="2">YEAR(A20)</f>
        <v>#VALUE!</v>
      </c>
      <c r="K20" s="323">
        <v>2017</v>
      </c>
      <c r="L20" s="316">
        <f>Lookup!O6</f>
        <v>0</v>
      </c>
    </row>
    <row r="21" spans="1:13" s="13" customFormat="1" ht="15.75" customHeight="1" thickBot="1" x14ac:dyDescent="0.3">
      <c r="A21" s="559" t="s">
        <v>367</v>
      </c>
      <c r="B21" s="560"/>
      <c r="C21" s="555" t="s">
        <v>352</v>
      </c>
      <c r="D21" s="556"/>
      <c r="E21" s="274"/>
      <c r="F21" s="274"/>
      <c r="G21" s="272"/>
      <c r="H21" s="328">
        <f>H20+E21-F21</f>
        <v>30</v>
      </c>
      <c r="I21" s="262" t="e">
        <f t="shared" si="2"/>
        <v>#VALUE!</v>
      </c>
      <c r="K21" s="324">
        <v>2018</v>
      </c>
      <c r="L21" s="317">
        <f>Lookup!O7</f>
        <v>0</v>
      </c>
    </row>
    <row r="22" spans="1:13" s="13" customFormat="1" ht="12.75" x14ac:dyDescent="0.25">
      <c r="A22" s="559" t="s">
        <v>367</v>
      </c>
      <c r="B22" s="560"/>
      <c r="C22" s="555" t="s">
        <v>408</v>
      </c>
      <c r="D22" s="556"/>
      <c r="E22" s="274"/>
      <c r="F22" s="274"/>
      <c r="G22" s="272"/>
      <c r="H22" s="328">
        <f>H21+E22-F22</f>
        <v>30</v>
      </c>
      <c r="I22" s="262" t="e">
        <f t="shared" si="2"/>
        <v>#VALUE!</v>
      </c>
    </row>
    <row r="23" spans="1:13" s="13" customFormat="1" ht="12.75" x14ac:dyDescent="0.25">
      <c r="A23" s="559" t="s">
        <v>367</v>
      </c>
      <c r="B23" s="560"/>
      <c r="C23" s="555" t="s">
        <v>353</v>
      </c>
      <c r="D23" s="556"/>
      <c r="E23" s="274"/>
      <c r="F23" s="274"/>
      <c r="G23" s="272"/>
      <c r="H23" s="328">
        <f t="shared" si="1"/>
        <v>30</v>
      </c>
      <c r="I23" s="262" t="e">
        <f t="shared" si="2"/>
        <v>#VALUE!</v>
      </c>
    </row>
    <row r="24" spans="1:13" s="13" customFormat="1" ht="12.75" x14ac:dyDescent="0.25">
      <c r="A24" s="559" t="s">
        <v>367</v>
      </c>
      <c r="B24" s="560"/>
      <c r="C24" s="555" t="s">
        <v>444</v>
      </c>
      <c r="D24" s="556"/>
      <c r="E24" s="274"/>
      <c r="F24" s="274"/>
      <c r="G24" s="272"/>
      <c r="H24" s="328">
        <f t="shared" si="1"/>
        <v>30</v>
      </c>
      <c r="I24" s="262" t="e">
        <f t="shared" si="2"/>
        <v>#VALUE!</v>
      </c>
    </row>
    <row r="25" spans="1:13" s="13" customFormat="1" ht="12.75" x14ac:dyDescent="0.25">
      <c r="A25" s="565"/>
      <c r="B25" s="566"/>
      <c r="C25" s="557"/>
      <c r="D25" s="558"/>
      <c r="E25" s="274"/>
      <c r="F25" s="274"/>
      <c r="G25" s="272"/>
      <c r="H25" s="328">
        <f t="shared" si="1"/>
        <v>30</v>
      </c>
      <c r="I25" s="262">
        <f t="shared" si="2"/>
        <v>1900</v>
      </c>
    </row>
    <row r="26" spans="1:13" s="13" customFormat="1" ht="12.75" x14ac:dyDescent="0.25">
      <c r="A26" s="565"/>
      <c r="B26" s="566"/>
      <c r="C26" s="557"/>
      <c r="D26" s="558"/>
      <c r="E26" s="274"/>
      <c r="F26" s="274"/>
      <c r="G26" s="272"/>
      <c r="H26" s="328">
        <f t="shared" si="1"/>
        <v>30</v>
      </c>
      <c r="I26" s="262">
        <f t="shared" si="2"/>
        <v>1900</v>
      </c>
    </row>
    <row r="27" spans="1:13" s="13" customFormat="1" ht="12.75" x14ac:dyDescent="0.25">
      <c r="A27" s="565"/>
      <c r="B27" s="566"/>
      <c r="C27" s="557"/>
      <c r="D27" s="558"/>
      <c r="E27" s="274"/>
      <c r="F27" s="274"/>
      <c r="G27" s="272"/>
      <c r="H27" s="328">
        <f t="shared" si="1"/>
        <v>30</v>
      </c>
      <c r="I27" s="262">
        <f t="shared" si="2"/>
        <v>1900</v>
      </c>
    </row>
    <row r="28" spans="1:13" s="13" customFormat="1" ht="12.75" x14ac:dyDescent="0.25">
      <c r="A28" s="565"/>
      <c r="B28" s="566"/>
      <c r="C28" s="557"/>
      <c r="D28" s="558"/>
      <c r="E28" s="274"/>
      <c r="F28" s="274"/>
      <c r="G28" s="272"/>
      <c r="H28" s="328">
        <f t="shared" si="1"/>
        <v>30</v>
      </c>
      <c r="I28" s="262">
        <f t="shared" si="2"/>
        <v>1900</v>
      </c>
    </row>
    <row r="29" spans="1:13" s="13" customFormat="1" ht="12.75" x14ac:dyDescent="0.25">
      <c r="A29" s="565"/>
      <c r="B29" s="566"/>
      <c r="C29" s="557"/>
      <c r="D29" s="558"/>
      <c r="E29" s="274"/>
      <c r="F29" s="274"/>
      <c r="G29" s="272"/>
      <c r="H29" s="328">
        <f t="shared" si="1"/>
        <v>30</v>
      </c>
      <c r="I29" s="262">
        <f t="shared" si="2"/>
        <v>1900</v>
      </c>
    </row>
    <row r="30" spans="1:13" s="13" customFormat="1" ht="12.75" x14ac:dyDescent="0.25">
      <c r="A30" s="565"/>
      <c r="B30" s="566"/>
      <c r="C30" s="557"/>
      <c r="D30" s="558"/>
      <c r="E30" s="274"/>
      <c r="F30" s="274"/>
      <c r="G30" s="272"/>
      <c r="H30" s="328">
        <f t="shared" si="1"/>
        <v>30</v>
      </c>
      <c r="I30" s="262">
        <f t="shared" si="2"/>
        <v>1900</v>
      </c>
    </row>
    <row r="31" spans="1:13" s="13" customFormat="1" ht="12.75" x14ac:dyDescent="0.25">
      <c r="A31" s="565"/>
      <c r="B31" s="566"/>
      <c r="C31" s="557"/>
      <c r="D31" s="558"/>
      <c r="E31" s="274"/>
      <c r="F31" s="274"/>
      <c r="G31" s="272"/>
      <c r="H31" s="328">
        <f t="shared" si="1"/>
        <v>30</v>
      </c>
      <c r="I31" s="262">
        <f t="shared" si="2"/>
        <v>1900</v>
      </c>
    </row>
    <row r="32" spans="1:13" s="13" customFormat="1" ht="12.75" x14ac:dyDescent="0.25">
      <c r="A32" s="565"/>
      <c r="B32" s="566"/>
      <c r="C32" s="557"/>
      <c r="D32" s="558"/>
      <c r="E32" s="274"/>
      <c r="F32" s="274"/>
      <c r="G32" s="272"/>
      <c r="H32" s="328">
        <f t="shared" si="1"/>
        <v>30</v>
      </c>
      <c r="I32" s="262">
        <f t="shared" si="2"/>
        <v>1900</v>
      </c>
    </row>
    <row r="33" spans="1:9" s="13" customFormat="1" ht="12.75" x14ac:dyDescent="0.25">
      <c r="A33" s="565"/>
      <c r="B33" s="566"/>
      <c r="C33" s="557"/>
      <c r="D33" s="558"/>
      <c r="E33" s="274"/>
      <c r="F33" s="274"/>
      <c r="G33" s="272"/>
      <c r="H33" s="328">
        <f t="shared" si="1"/>
        <v>30</v>
      </c>
      <c r="I33" s="262">
        <f t="shared" si="2"/>
        <v>1900</v>
      </c>
    </row>
    <row r="34" spans="1:9" s="13" customFormat="1" ht="12.75" x14ac:dyDescent="0.25">
      <c r="A34" s="565"/>
      <c r="B34" s="566"/>
      <c r="C34" s="557"/>
      <c r="D34" s="558"/>
      <c r="E34" s="274"/>
      <c r="F34" s="274"/>
      <c r="G34" s="272"/>
      <c r="H34" s="328">
        <f t="shared" si="1"/>
        <v>30</v>
      </c>
      <c r="I34" s="262">
        <f t="shared" si="2"/>
        <v>1900</v>
      </c>
    </row>
    <row r="35" spans="1:9" s="13" customFormat="1" ht="12.75" x14ac:dyDescent="0.25">
      <c r="A35" s="565"/>
      <c r="B35" s="566"/>
      <c r="C35" s="557"/>
      <c r="D35" s="558"/>
      <c r="E35" s="274"/>
      <c r="F35" s="274"/>
      <c r="G35" s="272"/>
      <c r="H35" s="328">
        <f t="shared" si="1"/>
        <v>30</v>
      </c>
      <c r="I35" s="262">
        <f t="shared" si="2"/>
        <v>1900</v>
      </c>
    </row>
    <row r="36" spans="1:9" s="13" customFormat="1" ht="12.75" x14ac:dyDescent="0.25">
      <c r="A36" s="565"/>
      <c r="B36" s="566"/>
      <c r="C36" s="557"/>
      <c r="D36" s="558"/>
      <c r="E36" s="274"/>
      <c r="F36" s="274"/>
      <c r="G36" s="272"/>
      <c r="H36" s="328">
        <f t="shared" si="1"/>
        <v>30</v>
      </c>
      <c r="I36" s="262">
        <f t="shared" si="2"/>
        <v>1900</v>
      </c>
    </row>
    <row r="37" spans="1:9" s="13" customFormat="1" ht="12.75" x14ac:dyDescent="0.25">
      <c r="A37" s="565"/>
      <c r="B37" s="566"/>
      <c r="C37" s="557"/>
      <c r="D37" s="558"/>
      <c r="E37" s="274"/>
      <c r="F37" s="274"/>
      <c r="G37" s="272"/>
      <c r="H37" s="328">
        <f t="shared" si="1"/>
        <v>30</v>
      </c>
      <c r="I37" s="262">
        <f t="shared" si="2"/>
        <v>1900</v>
      </c>
    </row>
    <row r="38" spans="1:9" s="13" customFormat="1" ht="12.75" x14ac:dyDescent="0.25">
      <c r="A38" s="565"/>
      <c r="B38" s="566"/>
      <c r="C38" s="557"/>
      <c r="D38" s="558"/>
      <c r="E38" s="274"/>
      <c r="F38" s="274"/>
      <c r="G38" s="272"/>
      <c r="H38" s="328">
        <f t="shared" si="1"/>
        <v>30</v>
      </c>
      <c r="I38" s="262">
        <f t="shared" si="2"/>
        <v>1900</v>
      </c>
    </row>
    <row r="39" spans="1:9" s="13" customFormat="1" ht="12.75" x14ac:dyDescent="0.25">
      <c r="A39" s="565"/>
      <c r="B39" s="566"/>
      <c r="C39" s="557"/>
      <c r="D39" s="558"/>
      <c r="E39" s="274"/>
      <c r="F39" s="274"/>
      <c r="G39" s="272"/>
      <c r="H39" s="328">
        <f t="shared" si="1"/>
        <v>30</v>
      </c>
      <c r="I39" s="262">
        <f t="shared" si="2"/>
        <v>1900</v>
      </c>
    </row>
    <row r="40" spans="1:9" s="13" customFormat="1" ht="12.75" x14ac:dyDescent="0.25">
      <c r="A40" s="565"/>
      <c r="B40" s="566"/>
      <c r="C40" s="557"/>
      <c r="D40" s="558"/>
      <c r="E40" s="274"/>
      <c r="F40" s="274"/>
      <c r="G40" s="272"/>
      <c r="H40" s="328">
        <f t="shared" si="1"/>
        <v>30</v>
      </c>
      <c r="I40" s="262">
        <f t="shared" si="2"/>
        <v>1900</v>
      </c>
    </row>
    <row r="41" spans="1:9" s="13" customFormat="1" ht="12.75" x14ac:dyDescent="0.25">
      <c r="A41" s="565"/>
      <c r="B41" s="566"/>
      <c r="C41" s="557"/>
      <c r="D41" s="558"/>
      <c r="E41" s="274"/>
      <c r="F41" s="274"/>
      <c r="G41" s="272"/>
      <c r="H41" s="328">
        <f t="shared" si="1"/>
        <v>30</v>
      </c>
      <c r="I41" s="262">
        <f t="shared" si="2"/>
        <v>1900</v>
      </c>
    </row>
    <row r="42" spans="1:9" s="13" customFormat="1" ht="12.75" x14ac:dyDescent="0.25">
      <c r="A42" s="565"/>
      <c r="B42" s="566"/>
      <c r="C42" s="557"/>
      <c r="D42" s="558"/>
      <c r="E42" s="274"/>
      <c r="F42" s="274"/>
      <c r="G42" s="272"/>
      <c r="H42" s="328">
        <f t="shared" si="1"/>
        <v>30</v>
      </c>
      <c r="I42" s="262">
        <f t="shared" si="2"/>
        <v>1900</v>
      </c>
    </row>
    <row r="43" spans="1:9" s="13" customFormat="1" ht="12.75" x14ac:dyDescent="0.25">
      <c r="A43" s="565"/>
      <c r="B43" s="566"/>
      <c r="C43" s="557"/>
      <c r="D43" s="558"/>
      <c r="E43" s="274"/>
      <c r="F43" s="274"/>
      <c r="G43" s="272"/>
      <c r="H43" s="328">
        <f t="shared" si="1"/>
        <v>30</v>
      </c>
      <c r="I43" s="262">
        <f t="shared" si="2"/>
        <v>1900</v>
      </c>
    </row>
    <row r="44" spans="1:9" s="13" customFormat="1" ht="12.75" x14ac:dyDescent="0.25">
      <c r="A44" s="565"/>
      <c r="B44" s="566"/>
      <c r="C44" s="557"/>
      <c r="D44" s="558"/>
      <c r="E44" s="274"/>
      <c r="F44" s="274"/>
      <c r="G44" s="272"/>
      <c r="H44" s="328">
        <f t="shared" si="1"/>
        <v>30</v>
      </c>
      <c r="I44" s="262">
        <f t="shared" si="2"/>
        <v>1900</v>
      </c>
    </row>
    <row r="45" spans="1:9" s="13" customFormat="1" ht="12.75" x14ac:dyDescent="0.25">
      <c r="A45" s="565"/>
      <c r="B45" s="566"/>
      <c r="C45" s="557"/>
      <c r="D45" s="558"/>
      <c r="E45" s="274"/>
      <c r="F45" s="274"/>
      <c r="G45" s="272"/>
      <c r="H45" s="328">
        <f t="shared" si="1"/>
        <v>30</v>
      </c>
      <c r="I45" s="262">
        <f t="shared" si="2"/>
        <v>1900</v>
      </c>
    </row>
    <row r="46" spans="1:9" s="13" customFormat="1" ht="12.75" x14ac:dyDescent="0.25">
      <c r="A46" s="565"/>
      <c r="B46" s="566"/>
      <c r="C46" s="557"/>
      <c r="D46" s="558"/>
      <c r="E46" s="274"/>
      <c r="F46" s="274"/>
      <c r="G46" s="272"/>
      <c r="H46" s="328">
        <f t="shared" si="1"/>
        <v>30</v>
      </c>
      <c r="I46" s="262">
        <f t="shared" si="2"/>
        <v>1900</v>
      </c>
    </row>
    <row r="47" spans="1:9" s="13" customFormat="1" ht="12.75" x14ac:dyDescent="0.25">
      <c r="A47" s="565"/>
      <c r="B47" s="566"/>
      <c r="C47" s="557"/>
      <c r="D47" s="558"/>
      <c r="E47" s="274"/>
      <c r="F47" s="274"/>
      <c r="G47" s="272"/>
      <c r="H47" s="328">
        <f t="shared" si="1"/>
        <v>30</v>
      </c>
      <c r="I47" s="262">
        <f t="shared" si="2"/>
        <v>1900</v>
      </c>
    </row>
    <row r="48" spans="1:9" s="13" customFormat="1" ht="12.75" x14ac:dyDescent="0.25">
      <c r="A48" s="565"/>
      <c r="B48" s="566"/>
      <c r="C48" s="557"/>
      <c r="D48" s="558"/>
      <c r="E48" s="274"/>
      <c r="F48" s="274"/>
      <c r="G48" s="272"/>
      <c r="H48" s="328">
        <f t="shared" si="1"/>
        <v>30</v>
      </c>
      <c r="I48" s="262">
        <f t="shared" si="2"/>
        <v>1900</v>
      </c>
    </row>
    <row r="49" spans="1:9" s="13" customFormat="1" ht="12.75" x14ac:dyDescent="0.25">
      <c r="A49" s="565"/>
      <c r="B49" s="566"/>
      <c r="C49" s="557"/>
      <c r="D49" s="558"/>
      <c r="E49" s="274"/>
      <c r="F49" s="274"/>
      <c r="G49" s="272"/>
      <c r="H49" s="328">
        <f t="shared" si="1"/>
        <v>30</v>
      </c>
      <c r="I49" s="262">
        <f t="shared" si="2"/>
        <v>1900</v>
      </c>
    </row>
    <row r="50" spans="1:9" s="13" customFormat="1" ht="12.75" x14ac:dyDescent="0.25">
      <c r="A50" s="565"/>
      <c r="B50" s="566"/>
      <c r="C50" s="557"/>
      <c r="D50" s="558"/>
      <c r="E50" s="274"/>
      <c r="F50" s="274"/>
      <c r="G50" s="272"/>
      <c r="H50" s="328">
        <f t="shared" si="1"/>
        <v>30</v>
      </c>
      <c r="I50" s="262">
        <f t="shared" si="2"/>
        <v>1900</v>
      </c>
    </row>
    <row r="51" spans="1:9" s="13" customFormat="1" ht="12.75" x14ac:dyDescent="0.25">
      <c r="A51" s="565"/>
      <c r="B51" s="566"/>
      <c r="C51" s="557"/>
      <c r="D51" s="558"/>
      <c r="E51" s="274"/>
      <c r="F51" s="274"/>
      <c r="G51" s="272"/>
      <c r="H51" s="328">
        <f t="shared" si="1"/>
        <v>30</v>
      </c>
      <c r="I51" s="262">
        <f t="shared" si="2"/>
        <v>1900</v>
      </c>
    </row>
    <row r="52" spans="1:9" s="13" customFormat="1" ht="12.75" x14ac:dyDescent="0.25">
      <c r="A52" s="565"/>
      <c r="B52" s="566"/>
      <c r="C52" s="557"/>
      <c r="D52" s="558"/>
      <c r="E52" s="274"/>
      <c r="F52" s="274"/>
      <c r="G52" s="272"/>
      <c r="H52" s="328">
        <f t="shared" si="1"/>
        <v>30</v>
      </c>
      <c r="I52" s="262">
        <f t="shared" si="2"/>
        <v>1900</v>
      </c>
    </row>
    <row r="53" spans="1:9" s="13" customFormat="1" ht="12.75" x14ac:dyDescent="0.25">
      <c r="A53" s="565"/>
      <c r="B53" s="566"/>
      <c r="C53" s="557"/>
      <c r="D53" s="558"/>
      <c r="E53" s="274"/>
      <c r="F53" s="274"/>
      <c r="G53" s="272"/>
      <c r="H53" s="328">
        <f t="shared" si="1"/>
        <v>30</v>
      </c>
      <c r="I53" s="262">
        <f t="shared" si="2"/>
        <v>1900</v>
      </c>
    </row>
    <row r="54" spans="1:9" s="13" customFormat="1" ht="12.75" x14ac:dyDescent="0.25">
      <c r="A54" s="565"/>
      <c r="B54" s="566"/>
      <c r="C54" s="557"/>
      <c r="D54" s="558"/>
      <c r="E54" s="274"/>
      <c r="F54" s="274"/>
      <c r="G54" s="272"/>
      <c r="H54" s="328">
        <f t="shared" si="1"/>
        <v>30</v>
      </c>
      <c r="I54" s="262">
        <f t="shared" si="2"/>
        <v>1900</v>
      </c>
    </row>
    <row r="55" spans="1:9" s="13" customFormat="1" ht="12.75" x14ac:dyDescent="0.25">
      <c r="A55" s="565"/>
      <c r="B55" s="566"/>
      <c r="C55" s="557"/>
      <c r="D55" s="558"/>
      <c r="E55" s="274"/>
      <c r="F55" s="274"/>
      <c r="G55" s="272"/>
      <c r="H55" s="328">
        <f t="shared" si="1"/>
        <v>30</v>
      </c>
      <c r="I55" s="262">
        <f t="shared" si="2"/>
        <v>1900</v>
      </c>
    </row>
    <row r="56" spans="1:9" s="13" customFormat="1" ht="12.75" x14ac:dyDescent="0.25">
      <c r="A56" s="565"/>
      <c r="B56" s="566"/>
      <c r="C56" s="557"/>
      <c r="D56" s="558"/>
      <c r="E56" s="274"/>
      <c r="F56" s="274"/>
      <c r="G56" s="272"/>
      <c r="H56" s="328">
        <f t="shared" si="1"/>
        <v>30</v>
      </c>
      <c r="I56" s="262">
        <f t="shared" si="2"/>
        <v>1900</v>
      </c>
    </row>
    <row r="57" spans="1:9" s="13" customFormat="1" ht="12.75" x14ac:dyDescent="0.25">
      <c r="A57" s="565"/>
      <c r="B57" s="566"/>
      <c r="C57" s="557"/>
      <c r="D57" s="558"/>
      <c r="E57" s="274"/>
      <c r="F57" s="274"/>
      <c r="G57" s="272"/>
      <c r="H57" s="328">
        <f t="shared" si="1"/>
        <v>30</v>
      </c>
      <c r="I57" s="262">
        <f t="shared" si="2"/>
        <v>1900</v>
      </c>
    </row>
    <row r="58" spans="1:9" s="13" customFormat="1" ht="12.75" x14ac:dyDescent="0.25">
      <c r="A58" s="565"/>
      <c r="B58" s="566"/>
      <c r="C58" s="557"/>
      <c r="D58" s="558"/>
      <c r="E58" s="274"/>
      <c r="F58" s="274"/>
      <c r="G58" s="272"/>
      <c r="H58" s="328">
        <f t="shared" si="1"/>
        <v>30</v>
      </c>
      <c r="I58" s="262">
        <f t="shared" si="2"/>
        <v>1900</v>
      </c>
    </row>
    <row r="59" spans="1:9" s="13" customFormat="1" ht="12.75" x14ac:dyDescent="0.25">
      <c r="A59" s="565"/>
      <c r="B59" s="566"/>
      <c r="C59" s="557"/>
      <c r="D59" s="558"/>
      <c r="E59" s="274"/>
      <c r="F59" s="274"/>
      <c r="G59" s="272"/>
      <c r="H59" s="328">
        <f t="shared" si="1"/>
        <v>30</v>
      </c>
      <c r="I59" s="262">
        <f t="shared" si="2"/>
        <v>1900</v>
      </c>
    </row>
    <row r="60" spans="1:9" s="13" customFormat="1" ht="12.75" x14ac:dyDescent="0.25">
      <c r="A60" s="565"/>
      <c r="B60" s="566"/>
      <c r="C60" s="557"/>
      <c r="D60" s="558"/>
      <c r="E60" s="274"/>
      <c r="F60" s="274"/>
      <c r="G60" s="272"/>
      <c r="H60" s="328">
        <f t="shared" si="1"/>
        <v>30</v>
      </c>
      <c r="I60" s="262">
        <f t="shared" si="2"/>
        <v>1900</v>
      </c>
    </row>
    <row r="61" spans="1:9" s="13" customFormat="1" ht="12.75" x14ac:dyDescent="0.25">
      <c r="A61" s="565"/>
      <c r="B61" s="566"/>
      <c r="C61" s="555"/>
      <c r="D61" s="556"/>
      <c r="E61" s="274"/>
      <c r="F61" s="274"/>
      <c r="G61" s="272"/>
      <c r="H61" s="328">
        <f t="shared" si="1"/>
        <v>30</v>
      </c>
      <c r="I61" s="262">
        <f t="shared" si="2"/>
        <v>1900</v>
      </c>
    </row>
    <row r="62" spans="1:9" s="13" customFormat="1" ht="12.75" x14ac:dyDescent="0.25">
      <c r="A62" s="565"/>
      <c r="B62" s="566"/>
      <c r="C62" s="555"/>
      <c r="D62" s="556"/>
      <c r="E62" s="274"/>
      <c r="F62" s="274"/>
      <c r="G62" s="272"/>
      <c r="H62" s="328">
        <f t="shared" si="1"/>
        <v>30</v>
      </c>
      <c r="I62" s="262">
        <f t="shared" si="2"/>
        <v>1900</v>
      </c>
    </row>
    <row r="63" spans="1:9" s="13" customFormat="1" ht="12.75" x14ac:dyDescent="0.25">
      <c r="A63" s="565"/>
      <c r="B63" s="566"/>
      <c r="C63" s="555"/>
      <c r="D63" s="556"/>
      <c r="E63" s="274"/>
      <c r="F63" s="274"/>
      <c r="G63" s="272"/>
      <c r="H63" s="328">
        <f t="shared" si="1"/>
        <v>30</v>
      </c>
      <c r="I63" s="262">
        <f t="shared" si="2"/>
        <v>1900</v>
      </c>
    </row>
    <row r="64" spans="1:9" s="13" customFormat="1" ht="12.75" x14ac:dyDescent="0.25">
      <c r="A64" s="565"/>
      <c r="B64" s="566"/>
      <c r="C64" s="555"/>
      <c r="D64" s="556"/>
      <c r="E64" s="274"/>
      <c r="F64" s="274"/>
      <c r="G64" s="272"/>
      <c r="H64" s="328">
        <f t="shared" si="1"/>
        <v>30</v>
      </c>
      <c r="I64" s="262">
        <f t="shared" si="2"/>
        <v>1900</v>
      </c>
    </row>
    <row r="65" spans="1:9" s="13" customFormat="1" ht="12.75" x14ac:dyDescent="0.25">
      <c r="A65" s="565"/>
      <c r="B65" s="566"/>
      <c r="C65" s="555"/>
      <c r="D65" s="556"/>
      <c r="E65" s="274"/>
      <c r="F65" s="274"/>
      <c r="G65" s="272"/>
      <c r="H65" s="328">
        <f t="shared" si="1"/>
        <v>30</v>
      </c>
      <c r="I65" s="262">
        <f t="shared" si="2"/>
        <v>1900</v>
      </c>
    </row>
    <row r="66" spans="1:9" s="13" customFormat="1" ht="12.75" x14ac:dyDescent="0.25">
      <c r="A66" s="565"/>
      <c r="B66" s="566"/>
      <c r="C66" s="555"/>
      <c r="D66" s="556"/>
      <c r="E66" s="274"/>
      <c r="F66" s="274"/>
      <c r="G66" s="272"/>
      <c r="H66" s="328">
        <f t="shared" si="1"/>
        <v>30</v>
      </c>
      <c r="I66" s="262">
        <f t="shared" si="2"/>
        <v>1900</v>
      </c>
    </row>
    <row r="67" spans="1:9" s="13" customFormat="1" ht="12.75" x14ac:dyDescent="0.25">
      <c r="A67" s="565"/>
      <c r="B67" s="566"/>
      <c r="C67" s="557"/>
      <c r="D67" s="558"/>
      <c r="E67" s="274"/>
      <c r="F67" s="274"/>
      <c r="G67" s="272"/>
      <c r="H67" s="328">
        <f t="shared" si="1"/>
        <v>30</v>
      </c>
      <c r="I67" s="262">
        <f t="shared" si="2"/>
        <v>1900</v>
      </c>
    </row>
    <row r="68" spans="1:9" s="13" customFormat="1" ht="12.75" x14ac:dyDescent="0.25">
      <c r="A68" s="565"/>
      <c r="B68" s="566"/>
      <c r="C68" s="555"/>
      <c r="D68" s="556"/>
      <c r="E68" s="274"/>
      <c r="F68" s="274"/>
      <c r="G68" s="272"/>
      <c r="H68" s="328">
        <f t="shared" si="1"/>
        <v>30</v>
      </c>
      <c r="I68" s="262">
        <f t="shared" si="2"/>
        <v>1900</v>
      </c>
    </row>
    <row r="69" spans="1:9" s="13" customFormat="1" ht="12.75" x14ac:dyDescent="0.25">
      <c r="A69" s="565"/>
      <c r="B69" s="566"/>
      <c r="C69" s="557"/>
      <c r="D69" s="558"/>
      <c r="E69" s="274"/>
      <c r="F69" s="274"/>
      <c r="G69" s="272"/>
      <c r="H69" s="328">
        <f t="shared" si="1"/>
        <v>30</v>
      </c>
      <c r="I69" s="262">
        <f t="shared" si="2"/>
        <v>1900</v>
      </c>
    </row>
    <row r="70" spans="1:9" s="13" customFormat="1" ht="12.75" x14ac:dyDescent="0.25">
      <c r="A70" s="565"/>
      <c r="B70" s="566"/>
      <c r="C70" s="557"/>
      <c r="D70" s="558"/>
      <c r="E70" s="274"/>
      <c r="F70" s="274"/>
      <c r="G70" s="272"/>
      <c r="H70" s="328">
        <f t="shared" si="1"/>
        <v>30</v>
      </c>
      <c r="I70" s="262">
        <f t="shared" si="2"/>
        <v>1900</v>
      </c>
    </row>
    <row r="71" spans="1:9" s="13" customFormat="1" ht="12.75" x14ac:dyDescent="0.25">
      <c r="A71" s="565"/>
      <c r="B71" s="566"/>
      <c r="C71" s="557"/>
      <c r="D71" s="558"/>
      <c r="E71" s="274"/>
      <c r="F71" s="274"/>
      <c r="G71" s="272"/>
      <c r="H71" s="328">
        <f t="shared" si="1"/>
        <v>30</v>
      </c>
      <c r="I71" s="262">
        <f t="shared" si="2"/>
        <v>1900</v>
      </c>
    </row>
    <row r="72" spans="1:9" s="13" customFormat="1" ht="12.75" x14ac:dyDescent="0.25">
      <c r="A72" s="565"/>
      <c r="B72" s="566"/>
      <c r="C72" s="557"/>
      <c r="D72" s="558"/>
      <c r="E72" s="274"/>
      <c r="F72" s="274"/>
      <c r="G72" s="272"/>
      <c r="H72" s="328">
        <f t="shared" si="1"/>
        <v>30</v>
      </c>
      <c r="I72" s="262">
        <f t="shared" si="2"/>
        <v>1900</v>
      </c>
    </row>
    <row r="73" spans="1:9" s="13" customFormat="1" ht="12.75" x14ac:dyDescent="0.25">
      <c r="A73" s="559"/>
      <c r="B73" s="560"/>
      <c r="C73" s="555"/>
      <c r="D73" s="556"/>
      <c r="E73" s="274"/>
      <c r="F73" s="274"/>
      <c r="G73" s="272"/>
      <c r="H73" s="328">
        <f t="shared" si="1"/>
        <v>30</v>
      </c>
      <c r="I73" s="262">
        <f t="shared" si="2"/>
        <v>1900</v>
      </c>
    </row>
    <row r="74" spans="1:9" s="13" customFormat="1" ht="12.75" x14ac:dyDescent="0.25">
      <c r="A74" s="559"/>
      <c r="B74" s="560"/>
      <c r="C74" s="555"/>
      <c r="D74" s="556"/>
      <c r="E74" s="274"/>
      <c r="F74" s="274"/>
      <c r="G74" s="272"/>
      <c r="H74" s="328">
        <f t="shared" si="1"/>
        <v>30</v>
      </c>
      <c r="I74" s="262">
        <f t="shared" si="2"/>
        <v>1900</v>
      </c>
    </row>
    <row r="75" spans="1:9" s="13" customFormat="1" ht="12.75" x14ac:dyDescent="0.25">
      <c r="A75" s="559"/>
      <c r="B75" s="560"/>
      <c r="C75" s="555"/>
      <c r="D75" s="556"/>
      <c r="E75" s="274"/>
      <c r="F75" s="274"/>
      <c r="G75" s="272"/>
      <c r="H75" s="328">
        <f t="shared" si="1"/>
        <v>30</v>
      </c>
      <c r="I75" s="262">
        <f t="shared" si="2"/>
        <v>1900</v>
      </c>
    </row>
    <row r="76" spans="1:9" s="13" customFormat="1" ht="12.75" x14ac:dyDescent="0.25">
      <c r="A76" s="559"/>
      <c r="B76" s="560"/>
      <c r="C76" s="555"/>
      <c r="D76" s="556"/>
      <c r="E76" s="274"/>
      <c r="F76" s="274"/>
      <c r="G76" s="272"/>
      <c r="H76" s="328">
        <f t="shared" si="1"/>
        <v>30</v>
      </c>
      <c r="I76" s="262">
        <f t="shared" si="2"/>
        <v>1900</v>
      </c>
    </row>
    <row r="77" spans="1:9" s="13" customFormat="1" ht="12.75" x14ac:dyDescent="0.25">
      <c r="A77" s="559"/>
      <c r="B77" s="560"/>
      <c r="C77" s="555"/>
      <c r="D77" s="556"/>
      <c r="E77" s="274"/>
      <c r="F77" s="274"/>
      <c r="G77" s="272"/>
      <c r="H77" s="328">
        <f t="shared" si="1"/>
        <v>30</v>
      </c>
      <c r="I77" s="262">
        <f t="shared" si="2"/>
        <v>1900</v>
      </c>
    </row>
    <row r="78" spans="1:9" s="13" customFormat="1" ht="12.75" x14ac:dyDescent="0.25">
      <c r="A78" s="559"/>
      <c r="B78" s="560"/>
      <c r="C78" s="555"/>
      <c r="D78" s="556"/>
      <c r="E78" s="274"/>
      <c r="F78" s="274"/>
      <c r="G78" s="272"/>
      <c r="H78" s="328">
        <f t="shared" si="1"/>
        <v>30</v>
      </c>
      <c r="I78" s="262">
        <f t="shared" si="2"/>
        <v>1900</v>
      </c>
    </row>
    <row r="79" spans="1:9" s="13" customFormat="1" ht="12.75" x14ac:dyDescent="0.25">
      <c r="A79" s="559"/>
      <c r="B79" s="560"/>
      <c r="C79" s="555"/>
      <c r="D79" s="556"/>
      <c r="E79" s="274"/>
      <c r="F79" s="274"/>
      <c r="G79" s="272"/>
      <c r="H79" s="328">
        <f t="shared" si="1"/>
        <v>30</v>
      </c>
      <c r="I79" s="262">
        <f t="shared" si="2"/>
        <v>1900</v>
      </c>
    </row>
    <row r="80" spans="1:9" s="13" customFormat="1" ht="12.75" x14ac:dyDescent="0.25">
      <c r="A80" s="559"/>
      <c r="B80" s="560"/>
      <c r="C80" s="555"/>
      <c r="D80" s="556"/>
      <c r="E80" s="274"/>
      <c r="F80" s="274"/>
      <c r="G80" s="272"/>
      <c r="H80" s="328">
        <f t="shared" ref="H80:H143" si="3">H79+E80-F80</f>
        <v>30</v>
      </c>
      <c r="I80" s="262">
        <f t="shared" si="2"/>
        <v>1900</v>
      </c>
    </row>
    <row r="81" spans="1:9" s="13" customFormat="1" ht="12.75" x14ac:dyDescent="0.25">
      <c r="A81" s="559"/>
      <c r="B81" s="560"/>
      <c r="C81" s="555"/>
      <c r="D81" s="556"/>
      <c r="E81" s="274"/>
      <c r="F81" s="274"/>
      <c r="G81" s="272"/>
      <c r="H81" s="328">
        <f t="shared" si="3"/>
        <v>30</v>
      </c>
      <c r="I81" s="262">
        <f t="shared" si="2"/>
        <v>1900</v>
      </c>
    </row>
    <row r="82" spans="1:9" s="13" customFormat="1" ht="12.75" x14ac:dyDescent="0.25">
      <c r="A82" s="559"/>
      <c r="B82" s="560"/>
      <c r="C82" s="555"/>
      <c r="D82" s="556"/>
      <c r="E82" s="274"/>
      <c r="F82" s="274"/>
      <c r="G82" s="272"/>
      <c r="H82" s="328">
        <f t="shared" si="3"/>
        <v>30</v>
      </c>
      <c r="I82" s="262">
        <f t="shared" si="2"/>
        <v>1900</v>
      </c>
    </row>
    <row r="83" spans="1:9" s="13" customFormat="1" ht="12.75" x14ac:dyDescent="0.25">
      <c r="A83" s="559"/>
      <c r="B83" s="560"/>
      <c r="C83" s="555"/>
      <c r="D83" s="556"/>
      <c r="E83" s="274"/>
      <c r="F83" s="274"/>
      <c r="G83" s="272"/>
      <c r="H83" s="328">
        <f t="shared" si="3"/>
        <v>30</v>
      </c>
      <c r="I83" s="262">
        <f t="shared" si="2"/>
        <v>1900</v>
      </c>
    </row>
    <row r="84" spans="1:9" s="13" customFormat="1" ht="12.75" x14ac:dyDescent="0.25">
      <c r="A84" s="559"/>
      <c r="B84" s="560"/>
      <c r="C84" s="555"/>
      <c r="D84" s="556"/>
      <c r="E84" s="274"/>
      <c r="F84" s="274"/>
      <c r="G84" s="272"/>
      <c r="H84" s="328">
        <f t="shared" si="3"/>
        <v>30</v>
      </c>
      <c r="I84" s="262">
        <f t="shared" ref="I84:I147" si="4">YEAR(A84)</f>
        <v>1900</v>
      </c>
    </row>
    <row r="85" spans="1:9" s="13" customFormat="1" ht="12.75" x14ac:dyDescent="0.25">
      <c r="A85" s="559"/>
      <c r="B85" s="560"/>
      <c r="C85" s="555"/>
      <c r="D85" s="556"/>
      <c r="E85" s="274"/>
      <c r="F85" s="274"/>
      <c r="G85" s="272"/>
      <c r="H85" s="328">
        <f t="shared" si="3"/>
        <v>30</v>
      </c>
      <c r="I85" s="262">
        <f t="shared" si="4"/>
        <v>1900</v>
      </c>
    </row>
    <row r="86" spans="1:9" s="13" customFormat="1" ht="12.75" x14ac:dyDescent="0.25">
      <c r="A86" s="559"/>
      <c r="B86" s="560"/>
      <c r="C86" s="555"/>
      <c r="D86" s="556"/>
      <c r="E86" s="274"/>
      <c r="F86" s="274"/>
      <c r="G86" s="272"/>
      <c r="H86" s="328">
        <f t="shared" si="3"/>
        <v>30</v>
      </c>
      <c r="I86" s="262">
        <f t="shared" si="4"/>
        <v>1900</v>
      </c>
    </row>
    <row r="87" spans="1:9" s="13" customFormat="1" ht="12.75" x14ac:dyDescent="0.25">
      <c r="A87" s="559"/>
      <c r="B87" s="560"/>
      <c r="C87" s="555"/>
      <c r="D87" s="556"/>
      <c r="E87" s="274"/>
      <c r="F87" s="274"/>
      <c r="G87" s="272"/>
      <c r="H87" s="328">
        <f t="shared" si="3"/>
        <v>30</v>
      </c>
      <c r="I87" s="262">
        <f t="shared" si="4"/>
        <v>1900</v>
      </c>
    </row>
    <row r="88" spans="1:9" s="13" customFormat="1" ht="12.75" x14ac:dyDescent="0.25">
      <c r="A88" s="559"/>
      <c r="B88" s="560"/>
      <c r="C88" s="555"/>
      <c r="D88" s="556"/>
      <c r="E88" s="274"/>
      <c r="F88" s="274"/>
      <c r="G88" s="272"/>
      <c r="H88" s="328">
        <f t="shared" si="3"/>
        <v>30</v>
      </c>
      <c r="I88" s="262">
        <f t="shared" si="4"/>
        <v>1900</v>
      </c>
    </row>
    <row r="89" spans="1:9" s="13" customFormat="1" ht="12.75" x14ac:dyDescent="0.25">
      <c r="A89" s="559"/>
      <c r="B89" s="560"/>
      <c r="C89" s="555"/>
      <c r="D89" s="556"/>
      <c r="E89" s="274"/>
      <c r="F89" s="274"/>
      <c r="G89" s="272"/>
      <c r="H89" s="328">
        <f t="shared" si="3"/>
        <v>30</v>
      </c>
      <c r="I89" s="262">
        <f t="shared" si="4"/>
        <v>1900</v>
      </c>
    </row>
    <row r="90" spans="1:9" s="13" customFormat="1" ht="12.75" x14ac:dyDescent="0.25">
      <c r="A90" s="559"/>
      <c r="B90" s="560"/>
      <c r="C90" s="555"/>
      <c r="D90" s="556"/>
      <c r="E90" s="274"/>
      <c r="F90" s="274"/>
      <c r="G90" s="272"/>
      <c r="H90" s="328">
        <f t="shared" si="3"/>
        <v>30</v>
      </c>
      <c r="I90" s="262">
        <f t="shared" si="4"/>
        <v>1900</v>
      </c>
    </row>
    <row r="91" spans="1:9" s="13" customFormat="1" ht="12.75" x14ac:dyDescent="0.25">
      <c r="A91" s="559"/>
      <c r="B91" s="560"/>
      <c r="C91" s="555"/>
      <c r="D91" s="556"/>
      <c r="E91" s="274"/>
      <c r="F91" s="274"/>
      <c r="G91" s="272"/>
      <c r="H91" s="328">
        <f t="shared" si="3"/>
        <v>30</v>
      </c>
      <c r="I91" s="262">
        <f t="shared" si="4"/>
        <v>1900</v>
      </c>
    </row>
    <row r="92" spans="1:9" s="13" customFormat="1" ht="12.75" x14ac:dyDescent="0.25">
      <c r="A92" s="559"/>
      <c r="B92" s="560"/>
      <c r="C92" s="555"/>
      <c r="D92" s="556"/>
      <c r="E92" s="274"/>
      <c r="F92" s="274"/>
      <c r="G92" s="272"/>
      <c r="H92" s="328">
        <f t="shared" si="3"/>
        <v>30</v>
      </c>
      <c r="I92" s="262">
        <f t="shared" si="4"/>
        <v>1900</v>
      </c>
    </row>
    <row r="93" spans="1:9" s="13" customFormat="1" ht="12.75" x14ac:dyDescent="0.25">
      <c r="A93" s="559"/>
      <c r="B93" s="560"/>
      <c r="C93" s="555"/>
      <c r="D93" s="556"/>
      <c r="E93" s="274"/>
      <c r="F93" s="274"/>
      <c r="G93" s="272"/>
      <c r="H93" s="328">
        <f t="shared" si="3"/>
        <v>30</v>
      </c>
      <c r="I93" s="262">
        <f t="shared" si="4"/>
        <v>1900</v>
      </c>
    </row>
    <row r="94" spans="1:9" s="13" customFormat="1" ht="12.75" x14ac:dyDescent="0.25">
      <c r="A94" s="559"/>
      <c r="B94" s="560"/>
      <c r="C94" s="555"/>
      <c r="D94" s="556"/>
      <c r="E94" s="274"/>
      <c r="F94" s="274"/>
      <c r="G94" s="272"/>
      <c r="H94" s="328">
        <f t="shared" si="3"/>
        <v>30</v>
      </c>
      <c r="I94" s="262">
        <f t="shared" si="4"/>
        <v>1900</v>
      </c>
    </row>
    <row r="95" spans="1:9" s="13" customFormat="1" ht="12.75" x14ac:dyDescent="0.25">
      <c r="A95" s="559"/>
      <c r="B95" s="560"/>
      <c r="C95" s="555"/>
      <c r="D95" s="556"/>
      <c r="E95" s="274"/>
      <c r="F95" s="274"/>
      <c r="G95" s="272"/>
      <c r="H95" s="328">
        <f t="shared" si="3"/>
        <v>30</v>
      </c>
      <c r="I95" s="262">
        <f t="shared" si="4"/>
        <v>1900</v>
      </c>
    </row>
    <row r="96" spans="1:9" s="13" customFormat="1" ht="12.75" x14ac:dyDescent="0.25">
      <c r="A96" s="559"/>
      <c r="B96" s="560"/>
      <c r="C96" s="555"/>
      <c r="D96" s="556"/>
      <c r="E96" s="274"/>
      <c r="F96" s="274"/>
      <c r="G96" s="272"/>
      <c r="H96" s="328">
        <f t="shared" si="3"/>
        <v>30</v>
      </c>
      <c r="I96" s="262">
        <f t="shared" si="4"/>
        <v>1900</v>
      </c>
    </row>
    <row r="97" spans="1:9" s="13" customFormat="1" ht="12.75" x14ac:dyDescent="0.25">
      <c r="A97" s="559"/>
      <c r="B97" s="560"/>
      <c r="C97" s="555"/>
      <c r="D97" s="556"/>
      <c r="E97" s="274"/>
      <c r="F97" s="274"/>
      <c r="G97" s="272"/>
      <c r="H97" s="328">
        <f t="shared" si="3"/>
        <v>30</v>
      </c>
      <c r="I97" s="262">
        <f t="shared" si="4"/>
        <v>1900</v>
      </c>
    </row>
    <row r="98" spans="1:9" s="13" customFormat="1" ht="12.75" x14ac:dyDescent="0.25">
      <c r="A98" s="559"/>
      <c r="B98" s="560"/>
      <c r="C98" s="555"/>
      <c r="D98" s="556"/>
      <c r="E98" s="274"/>
      <c r="F98" s="274"/>
      <c r="G98" s="272"/>
      <c r="H98" s="328">
        <f t="shared" si="3"/>
        <v>30</v>
      </c>
      <c r="I98" s="262">
        <f t="shared" si="4"/>
        <v>1900</v>
      </c>
    </row>
    <row r="99" spans="1:9" s="13" customFormat="1" ht="12.75" x14ac:dyDescent="0.25">
      <c r="A99" s="559"/>
      <c r="B99" s="560"/>
      <c r="C99" s="555"/>
      <c r="D99" s="556"/>
      <c r="E99" s="274"/>
      <c r="F99" s="274"/>
      <c r="G99" s="272"/>
      <c r="H99" s="328">
        <f t="shared" si="3"/>
        <v>30</v>
      </c>
      <c r="I99" s="262">
        <f t="shared" si="4"/>
        <v>1900</v>
      </c>
    </row>
    <row r="100" spans="1:9" s="13" customFormat="1" ht="12.75" x14ac:dyDescent="0.25">
      <c r="A100" s="559"/>
      <c r="B100" s="560"/>
      <c r="C100" s="555"/>
      <c r="D100" s="556"/>
      <c r="E100" s="274"/>
      <c r="F100" s="274"/>
      <c r="G100" s="272"/>
      <c r="H100" s="328">
        <f t="shared" si="3"/>
        <v>30</v>
      </c>
      <c r="I100" s="262">
        <f t="shared" si="4"/>
        <v>1900</v>
      </c>
    </row>
    <row r="101" spans="1:9" s="13" customFormat="1" ht="12.75" x14ac:dyDescent="0.25">
      <c r="A101" s="559"/>
      <c r="B101" s="560"/>
      <c r="C101" s="555"/>
      <c r="D101" s="556"/>
      <c r="E101" s="274"/>
      <c r="F101" s="274"/>
      <c r="G101" s="272"/>
      <c r="H101" s="328">
        <f t="shared" si="3"/>
        <v>30</v>
      </c>
      <c r="I101" s="262">
        <f t="shared" si="4"/>
        <v>1900</v>
      </c>
    </row>
    <row r="102" spans="1:9" s="13" customFormat="1" ht="12.75" x14ac:dyDescent="0.25">
      <c r="A102" s="559"/>
      <c r="B102" s="560"/>
      <c r="C102" s="555"/>
      <c r="D102" s="556"/>
      <c r="E102" s="274"/>
      <c r="F102" s="274"/>
      <c r="G102" s="272"/>
      <c r="H102" s="328">
        <f t="shared" si="3"/>
        <v>30</v>
      </c>
      <c r="I102" s="262">
        <f t="shared" si="4"/>
        <v>1900</v>
      </c>
    </row>
    <row r="103" spans="1:9" s="13" customFormat="1" ht="12.75" x14ac:dyDescent="0.25">
      <c r="A103" s="559"/>
      <c r="B103" s="560"/>
      <c r="C103" s="555"/>
      <c r="D103" s="556"/>
      <c r="E103" s="274"/>
      <c r="F103" s="274"/>
      <c r="G103" s="272"/>
      <c r="H103" s="328">
        <f t="shared" si="3"/>
        <v>30</v>
      </c>
      <c r="I103" s="262">
        <f t="shared" si="4"/>
        <v>1900</v>
      </c>
    </row>
    <row r="104" spans="1:9" s="13" customFormat="1" ht="12.75" x14ac:dyDescent="0.25">
      <c r="A104" s="559"/>
      <c r="B104" s="560"/>
      <c r="C104" s="555"/>
      <c r="D104" s="556"/>
      <c r="E104" s="274"/>
      <c r="F104" s="274"/>
      <c r="G104" s="272"/>
      <c r="H104" s="328">
        <f t="shared" si="3"/>
        <v>30</v>
      </c>
      <c r="I104" s="262">
        <f t="shared" si="4"/>
        <v>1900</v>
      </c>
    </row>
    <row r="105" spans="1:9" s="13" customFormat="1" ht="12.75" x14ac:dyDescent="0.25">
      <c r="A105" s="559"/>
      <c r="B105" s="560"/>
      <c r="C105" s="555"/>
      <c r="D105" s="556"/>
      <c r="E105" s="274"/>
      <c r="F105" s="274"/>
      <c r="G105" s="272"/>
      <c r="H105" s="328">
        <f t="shared" si="3"/>
        <v>30</v>
      </c>
      <c r="I105" s="262">
        <f t="shared" si="4"/>
        <v>1900</v>
      </c>
    </row>
    <row r="106" spans="1:9" s="13" customFormat="1" ht="12.75" x14ac:dyDescent="0.25">
      <c r="A106" s="559"/>
      <c r="B106" s="560"/>
      <c r="C106" s="555"/>
      <c r="D106" s="556"/>
      <c r="E106" s="274"/>
      <c r="F106" s="274"/>
      <c r="G106" s="272"/>
      <c r="H106" s="328">
        <f t="shared" si="3"/>
        <v>30</v>
      </c>
      <c r="I106" s="262">
        <f t="shared" si="4"/>
        <v>1900</v>
      </c>
    </row>
    <row r="107" spans="1:9" s="13" customFormat="1" ht="12.75" x14ac:dyDescent="0.25">
      <c r="A107" s="559"/>
      <c r="B107" s="560"/>
      <c r="C107" s="555"/>
      <c r="D107" s="556"/>
      <c r="E107" s="274"/>
      <c r="F107" s="274"/>
      <c r="G107" s="272"/>
      <c r="H107" s="328">
        <f t="shared" si="3"/>
        <v>30</v>
      </c>
      <c r="I107" s="262">
        <f t="shared" si="4"/>
        <v>1900</v>
      </c>
    </row>
    <row r="108" spans="1:9" s="13" customFormat="1" ht="12.75" x14ac:dyDescent="0.25">
      <c r="A108" s="559"/>
      <c r="B108" s="560"/>
      <c r="C108" s="555"/>
      <c r="D108" s="556"/>
      <c r="E108" s="274"/>
      <c r="F108" s="274"/>
      <c r="G108" s="272"/>
      <c r="H108" s="328">
        <f t="shared" si="3"/>
        <v>30</v>
      </c>
      <c r="I108" s="262">
        <f t="shared" si="4"/>
        <v>1900</v>
      </c>
    </row>
    <row r="109" spans="1:9" s="13" customFormat="1" ht="12.75" x14ac:dyDescent="0.25">
      <c r="A109" s="559"/>
      <c r="B109" s="560"/>
      <c r="C109" s="555"/>
      <c r="D109" s="556"/>
      <c r="E109" s="274"/>
      <c r="F109" s="274"/>
      <c r="G109" s="272"/>
      <c r="H109" s="328">
        <f t="shared" si="3"/>
        <v>30</v>
      </c>
      <c r="I109" s="262">
        <f t="shared" si="4"/>
        <v>1900</v>
      </c>
    </row>
    <row r="110" spans="1:9" s="13" customFormat="1" ht="12.75" x14ac:dyDescent="0.25">
      <c r="A110" s="559"/>
      <c r="B110" s="560"/>
      <c r="C110" s="555"/>
      <c r="D110" s="556"/>
      <c r="E110" s="274"/>
      <c r="F110" s="274"/>
      <c r="G110" s="272"/>
      <c r="H110" s="328">
        <f t="shared" si="3"/>
        <v>30</v>
      </c>
      <c r="I110" s="262">
        <f t="shared" si="4"/>
        <v>1900</v>
      </c>
    </row>
    <row r="111" spans="1:9" s="13" customFormat="1" ht="12.75" x14ac:dyDescent="0.25">
      <c r="A111" s="559"/>
      <c r="B111" s="560"/>
      <c r="C111" s="555"/>
      <c r="D111" s="556"/>
      <c r="E111" s="274"/>
      <c r="F111" s="274"/>
      <c r="G111" s="272"/>
      <c r="H111" s="328">
        <f t="shared" si="3"/>
        <v>30</v>
      </c>
      <c r="I111" s="262">
        <f t="shared" si="4"/>
        <v>1900</v>
      </c>
    </row>
    <row r="112" spans="1:9" s="13" customFormat="1" ht="12.75" x14ac:dyDescent="0.25">
      <c r="A112" s="559"/>
      <c r="B112" s="560"/>
      <c r="C112" s="555"/>
      <c r="D112" s="556"/>
      <c r="E112" s="274"/>
      <c r="F112" s="274"/>
      <c r="G112" s="272"/>
      <c r="H112" s="328">
        <f t="shared" si="3"/>
        <v>30</v>
      </c>
      <c r="I112" s="262">
        <f t="shared" si="4"/>
        <v>1900</v>
      </c>
    </row>
    <row r="113" spans="1:9" s="13" customFormat="1" ht="12.75" x14ac:dyDescent="0.25">
      <c r="A113" s="559"/>
      <c r="B113" s="560"/>
      <c r="C113" s="555"/>
      <c r="D113" s="556"/>
      <c r="E113" s="274"/>
      <c r="F113" s="274"/>
      <c r="G113" s="272"/>
      <c r="H113" s="328">
        <f t="shared" si="3"/>
        <v>30</v>
      </c>
      <c r="I113" s="262">
        <f t="shared" si="4"/>
        <v>1900</v>
      </c>
    </row>
    <row r="114" spans="1:9" s="13" customFormat="1" ht="12.75" x14ac:dyDescent="0.25">
      <c r="A114" s="559"/>
      <c r="B114" s="560"/>
      <c r="C114" s="555"/>
      <c r="D114" s="556"/>
      <c r="E114" s="274"/>
      <c r="F114" s="274"/>
      <c r="G114" s="272"/>
      <c r="H114" s="328">
        <f t="shared" si="3"/>
        <v>30</v>
      </c>
      <c r="I114" s="262">
        <f t="shared" si="4"/>
        <v>1900</v>
      </c>
    </row>
    <row r="115" spans="1:9" s="13" customFormat="1" ht="12.75" x14ac:dyDescent="0.25">
      <c r="A115" s="559"/>
      <c r="B115" s="560"/>
      <c r="C115" s="555"/>
      <c r="D115" s="556"/>
      <c r="E115" s="274"/>
      <c r="F115" s="274"/>
      <c r="G115" s="272"/>
      <c r="H115" s="328">
        <f t="shared" si="3"/>
        <v>30</v>
      </c>
      <c r="I115" s="262">
        <f t="shared" si="4"/>
        <v>1900</v>
      </c>
    </row>
    <row r="116" spans="1:9" s="13" customFormat="1" ht="12.75" x14ac:dyDescent="0.25">
      <c r="A116" s="559"/>
      <c r="B116" s="560"/>
      <c r="C116" s="555"/>
      <c r="D116" s="556"/>
      <c r="E116" s="274"/>
      <c r="F116" s="274"/>
      <c r="G116" s="272"/>
      <c r="H116" s="328">
        <f t="shared" si="3"/>
        <v>30</v>
      </c>
      <c r="I116" s="262">
        <f t="shared" si="4"/>
        <v>1900</v>
      </c>
    </row>
    <row r="117" spans="1:9" s="13" customFormat="1" ht="12.75" x14ac:dyDescent="0.25">
      <c r="A117" s="559"/>
      <c r="B117" s="560"/>
      <c r="C117" s="555"/>
      <c r="D117" s="556"/>
      <c r="E117" s="274"/>
      <c r="F117" s="274"/>
      <c r="G117" s="272"/>
      <c r="H117" s="328">
        <f t="shared" si="3"/>
        <v>30</v>
      </c>
      <c r="I117" s="262">
        <f t="shared" si="4"/>
        <v>1900</v>
      </c>
    </row>
    <row r="118" spans="1:9" s="13" customFormat="1" ht="12.75" x14ac:dyDescent="0.25">
      <c r="A118" s="559"/>
      <c r="B118" s="560"/>
      <c r="C118" s="555"/>
      <c r="D118" s="556"/>
      <c r="E118" s="274"/>
      <c r="F118" s="274"/>
      <c r="G118" s="272"/>
      <c r="H118" s="328">
        <f t="shared" si="3"/>
        <v>30</v>
      </c>
      <c r="I118" s="262">
        <f t="shared" si="4"/>
        <v>1900</v>
      </c>
    </row>
    <row r="119" spans="1:9" s="13" customFormat="1" ht="12.75" x14ac:dyDescent="0.25">
      <c r="A119" s="559"/>
      <c r="B119" s="560"/>
      <c r="C119" s="555"/>
      <c r="D119" s="556"/>
      <c r="E119" s="274"/>
      <c r="F119" s="274"/>
      <c r="G119" s="272"/>
      <c r="H119" s="328">
        <f t="shared" si="3"/>
        <v>30</v>
      </c>
      <c r="I119" s="262">
        <f t="shared" si="4"/>
        <v>1900</v>
      </c>
    </row>
    <row r="120" spans="1:9" s="13" customFormat="1" ht="12.75" x14ac:dyDescent="0.25">
      <c r="A120" s="559"/>
      <c r="B120" s="560"/>
      <c r="C120" s="555"/>
      <c r="D120" s="556"/>
      <c r="E120" s="274"/>
      <c r="F120" s="274"/>
      <c r="G120" s="272"/>
      <c r="H120" s="328">
        <f t="shared" si="3"/>
        <v>30</v>
      </c>
      <c r="I120" s="262">
        <f t="shared" si="4"/>
        <v>1900</v>
      </c>
    </row>
    <row r="121" spans="1:9" s="13" customFormat="1" ht="12.75" x14ac:dyDescent="0.25">
      <c r="A121" s="559"/>
      <c r="B121" s="560"/>
      <c r="C121" s="555"/>
      <c r="D121" s="556"/>
      <c r="E121" s="274"/>
      <c r="F121" s="274"/>
      <c r="G121" s="272"/>
      <c r="H121" s="328">
        <f t="shared" si="3"/>
        <v>30</v>
      </c>
      <c r="I121" s="262">
        <f t="shared" si="4"/>
        <v>1900</v>
      </c>
    </row>
    <row r="122" spans="1:9" s="13" customFormat="1" ht="12.75" x14ac:dyDescent="0.25">
      <c r="A122" s="559"/>
      <c r="B122" s="560"/>
      <c r="C122" s="555"/>
      <c r="D122" s="556"/>
      <c r="E122" s="274"/>
      <c r="F122" s="274"/>
      <c r="G122" s="272"/>
      <c r="H122" s="328">
        <f t="shared" si="3"/>
        <v>30</v>
      </c>
      <c r="I122" s="262">
        <f t="shared" si="4"/>
        <v>1900</v>
      </c>
    </row>
    <row r="123" spans="1:9" s="13" customFormat="1" ht="12.75" x14ac:dyDescent="0.25">
      <c r="A123" s="559"/>
      <c r="B123" s="560"/>
      <c r="C123" s="555"/>
      <c r="D123" s="556"/>
      <c r="E123" s="274"/>
      <c r="F123" s="274"/>
      <c r="G123" s="272"/>
      <c r="H123" s="328">
        <f t="shared" si="3"/>
        <v>30</v>
      </c>
      <c r="I123" s="262">
        <f t="shared" si="4"/>
        <v>1900</v>
      </c>
    </row>
    <row r="124" spans="1:9" s="13" customFormat="1" ht="12.75" x14ac:dyDescent="0.25">
      <c r="A124" s="559"/>
      <c r="B124" s="560"/>
      <c r="C124" s="555"/>
      <c r="D124" s="556"/>
      <c r="E124" s="274"/>
      <c r="F124" s="274"/>
      <c r="G124" s="272"/>
      <c r="H124" s="328">
        <f t="shared" si="3"/>
        <v>30</v>
      </c>
      <c r="I124" s="262">
        <f t="shared" si="4"/>
        <v>1900</v>
      </c>
    </row>
    <row r="125" spans="1:9" s="13" customFormat="1" ht="12.75" x14ac:dyDescent="0.25">
      <c r="A125" s="559"/>
      <c r="B125" s="560"/>
      <c r="C125" s="555"/>
      <c r="D125" s="556"/>
      <c r="E125" s="274"/>
      <c r="F125" s="274"/>
      <c r="G125" s="272"/>
      <c r="H125" s="328">
        <f t="shared" si="3"/>
        <v>30</v>
      </c>
      <c r="I125" s="262">
        <f t="shared" si="4"/>
        <v>1900</v>
      </c>
    </row>
    <row r="126" spans="1:9" s="13" customFormat="1" ht="12.75" x14ac:dyDescent="0.25">
      <c r="A126" s="559"/>
      <c r="B126" s="560"/>
      <c r="C126" s="555"/>
      <c r="D126" s="556"/>
      <c r="E126" s="274"/>
      <c r="F126" s="274"/>
      <c r="G126" s="272"/>
      <c r="H126" s="328">
        <f t="shared" si="3"/>
        <v>30</v>
      </c>
      <c r="I126" s="262">
        <f t="shared" si="4"/>
        <v>1900</v>
      </c>
    </row>
    <row r="127" spans="1:9" s="13" customFormat="1" ht="12.75" x14ac:dyDescent="0.25">
      <c r="A127" s="559"/>
      <c r="B127" s="560"/>
      <c r="C127" s="555"/>
      <c r="D127" s="556"/>
      <c r="E127" s="274"/>
      <c r="F127" s="274"/>
      <c r="G127" s="272"/>
      <c r="H127" s="328">
        <f t="shared" si="3"/>
        <v>30</v>
      </c>
      <c r="I127" s="262">
        <f t="shared" si="4"/>
        <v>1900</v>
      </c>
    </row>
    <row r="128" spans="1:9" s="13" customFormat="1" ht="12.75" x14ac:dyDescent="0.25">
      <c r="A128" s="559"/>
      <c r="B128" s="560"/>
      <c r="C128" s="555"/>
      <c r="D128" s="556"/>
      <c r="E128" s="274"/>
      <c r="F128" s="274"/>
      <c r="G128" s="272"/>
      <c r="H128" s="328">
        <f t="shared" si="3"/>
        <v>30</v>
      </c>
      <c r="I128" s="262">
        <f t="shared" si="4"/>
        <v>1900</v>
      </c>
    </row>
    <row r="129" spans="1:9" s="13" customFormat="1" ht="12.75" x14ac:dyDescent="0.25">
      <c r="A129" s="559"/>
      <c r="B129" s="560"/>
      <c r="C129" s="555"/>
      <c r="D129" s="556"/>
      <c r="E129" s="274"/>
      <c r="F129" s="274"/>
      <c r="G129" s="272"/>
      <c r="H129" s="328">
        <f t="shared" si="3"/>
        <v>30</v>
      </c>
      <c r="I129" s="262">
        <f t="shared" si="4"/>
        <v>1900</v>
      </c>
    </row>
    <row r="130" spans="1:9" s="13" customFormat="1" ht="12.75" x14ac:dyDescent="0.25">
      <c r="A130" s="559"/>
      <c r="B130" s="560"/>
      <c r="C130" s="555"/>
      <c r="D130" s="556"/>
      <c r="E130" s="274"/>
      <c r="F130" s="274"/>
      <c r="G130" s="272"/>
      <c r="H130" s="328">
        <f t="shared" si="3"/>
        <v>30</v>
      </c>
      <c r="I130" s="262">
        <f t="shared" si="4"/>
        <v>1900</v>
      </c>
    </row>
    <row r="131" spans="1:9" s="13" customFormat="1" ht="12.75" x14ac:dyDescent="0.25">
      <c r="A131" s="559"/>
      <c r="B131" s="560"/>
      <c r="C131" s="555"/>
      <c r="D131" s="556"/>
      <c r="E131" s="274"/>
      <c r="F131" s="274"/>
      <c r="G131" s="272"/>
      <c r="H131" s="328">
        <f t="shared" si="3"/>
        <v>30</v>
      </c>
      <c r="I131" s="262">
        <f t="shared" si="4"/>
        <v>1900</v>
      </c>
    </row>
    <row r="132" spans="1:9" s="13" customFormat="1" ht="12.75" x14ac:dyDescent="0.25">
      <c r="A132" s="559"/>
      <c r="B132" s="560"/>
      <c r="C132" s="555"/>
      <c r="D132" s="556"/>
      <c r="E132" s="274"/>
      <c r="F132" s="274"/>
      <c r="G132" s="272"/>
      <c r="H132" s="328">
        <f t="shared" si="3"/>
        <v>30</v>
      </c>
      <c r="I132" s="262">
        <f t="shared" si="4"/>
        <v>1900</v>
      </c>
    </row>
    <row r="133" spans="1:9" s="13" customFormat="1" ht="12.75" x14ac:dyDescent="0.25">
      <c r="A133" s="559"/>
      <c r="B133" s="560"/>
      <c r="C133" s="555"/>
      <c r="D133" s="556"/>
      <c r="E133" s="274"/>
      <c r="F133" s="274"/>
      <c r="G133" s="272"/>
      <c r="H133" s="328">
        <f t="shared" si="3"/>
        <v>30</v>
      </c>
      <c r="I133" s="262">
        <f t="shared" si="4"/>
        <v>1900</v>
      </c>
    </row>
    <row r="134" spans="1:9" s="13" customFormat="1" ht="12.75" x14ac:dyDescent="0.25">
      <c r="A134" s="559"/>
      <c r="B134" s="560"/>
      <c r="C134" s="555"/>
      <c r="D134" s="556"/>
      <c r="E134" s="274"/>
      <c r="F134" s="274"/>
      <c r="G134" s="272"/>
      <c r="H134" s="328">
        <f t="shared" si="3"/>
        <v>30</v>
      </c>
      <c r="I134" s="262">
        <f t="shared" si="4"/>
        <v>1900</v>
      </c>
    </row>
    <row r="135" spans="1:9" s="13" customFormat="1" ht="12.75" x14ac:dyDescent="0.25">
      <c r="A135" s="559"/>
      <c r="B135" s="560"/>
      <c r="C135" s="555"/>
      <c r="D135" s="556"/>
      <c r="E135" s="274"/>
      <c r="F135" s="274"/>
      <c r="G135" s="272"/>
      <c r="H135" s="328">
        <f t="shared" si="3"/>
        <v>30</v>
      </c>
      <c r="I135" s="262">
        <f t="shared" si="4"/>
        <v>1900</v>
      </c>
    </row>
    <row r="136" spans="1:9" s="13" customFormat="1" ht="12.75" x14ac:dyDescent="0.25">
      <c r="A136" s="559"/>
      <c r="B136" s="560"/>
      <c r="C136" s="555"/>
      <c r="D136" s="556"/>
      <c r="E136" s="274"/>
      <c r="F136" s="274"/>
      <c r="G136" s="272"/>
      <c r="H136" s="328">
        <f t="shared" si="3"/>
        <v>30</v>
      </c>
      <c r="I136" s="262">
        <f t="shared" si="4"/>
        <v>1900</v>
      </c>
    </row>
    <row r="137" spans="1:9" s="13" customFormat="1" ht="12.75" x14ac:dyDescent="0.25">
      <c r="A137" s="559"/>
      <c r="B137" s="560"/>
      <c r="C137" s="555"/>
      <c r="D137" s="556"/>
      <c r="E137" s="274"/>
      <c r="F137" s="274"/>
      <c r="G137" s="272"/>
      <c r="H137" s="328">
        <f t="shared" si="3"/>
        <v>30</v>
      </c>
      <c r="I137" s="262">
        <f t="shared" si="4"/>
        <v>1900</v>
      </c>
    </row>
    <row r="138" spans="1:9" s="13" customFormat="1" ht="12.75" x14ac:dyDescent="0.25">
      <c r="A138" s="559"/>
      <c r="B138" s="560"/>
      <c r="C138" s="555"/>
      <c r="D138" s="556"/>
      <c r="E138" s="274"/>
      <c r="F138" s="274"/>
      <c r="G138" s="272"/>
      <c r="H138" s="328">
        <f t="shared" si="3"/>
        <v>30</v>
      </c>
      <c r="I138" s="262">
        <f t="shared" si="4"/>
        <v>1900</v>
      </c>
    </row>
    <row r="139" spans="1:9" s="13" customFormat="1" ht="12.75" x14ac:dyDescent="0.25">
      <c r="A139" s="559"/>
      <c r="B139" s="560"/>
      <c r="C139" s="555"/>
      <c r="D139" s="556"/>
      <c r="E139" s="274"/>
      <c r="F139" s="274"/>
      <c r="G139" s="272"/>
      <c r="H139" s="328">
        <f t="shared" si="3"/>
        <v>30</v>
      </c>
      <c r="I139" s="262">
        <f t="shared" si="4"/>
        <v>1900</v>
      </c>
    </row>
    <row r="140" spans="1:9" s="13" customFormat="1" ht="12.75" x14ac:dyDescent="0.25">
      <c r="A140" s="559"/>
      <c r="B140" s="560"/>
      <c r="C140" s="555"/>
      <c r="D140" s="556"/>
      <c r="E140" s="274"/>
      <c r="F140" s="274"/>
      <c r="G140" s="272"/>
      <c r="H140" s="328">
        <f t="shared" si="3"/>
        <v>30</v>
      </c>
      <c r="I140" s="262">
        <f t="shared" si="4"/>
        <v>1900</v>
      </c>
    </row>
    <row r="141" spans="1:9" s="13" customFormat="1" ht="12.75" x14ac:dyDescent="0.25">
      <c r="A141" s="559"/>
      <c r="B141" s="560"/>
      <c r="C141" s="555"/>
      <c r="D141" s="556"/>
      <c r="E141" s="274"/>
      <c r="F141" s="274"/>
      <c r="G141" s="272"/>
      <c r="H141" s="328">
        <f t="shared" si="3"/>
        <v>30</v>
      </c>
      <c r="I141" s="262">
        <f t="shared" si="4"/>
        <v>1900</v>
      </c>
    </row>
    <row r="142" spans="1:9" s="13" customFormat="1" ht="12.75" x14ac:dyDescent="0.25">
      <c r="A142" s="559"/>
      <c r="B142" s="560"/>
      <c r="C142" s="555"/>
      <c r="D142" s="556"/>
      <c r="E142" s="274"/>
      <c r="F142" s="274"/>
      <c r="G142" s="272"/>
      <c r="H142" s="328">
        <f t="shared" si="3"/>
        <v>30</v>
      </c>
      <c r="I142" s="262">
        <f t="shared" si="4"/>
        <v>1900</v>
      </c>
    </row>
    <row r="143" spans="1:9" s="13" customFormat="1" ht="12.75" x14ac:dyDescent="0.25">
      <c r="A143" s="559"/>
      <c r="B143" s="560"/>
      <c r="C143" s="555"/>
      <c r="D143" s="556"/>
      <c r="E143" s="274"/>
      <c r="F143" s="274"/>
      <c r="G143" s="272"/>
      <c r="H143" s="328">
        <f t="shared" si="3"/>
        <v>30</v>
      </c>
      <c r="I143" s="262">
        <f t="shared" si="4"/>
        <v>1900</v>
      </c>
    </row>
    <row r="144" spans="1:9" s="13" customFormat="1" ht="12.75" x14ac:dyDescent="0.25">
      <c r="A144" s="559"/>
      <c r="B144" s="560"/>
      <c r="C144" s="555"/>
      <c r="D144" s="556"/>
      <c r="E144" s="274"/>
      <c r="F144" s="274"/>
      <c r="G144" s="272"/>
      <c r="H144" s="328">
        <f t="shared" ref="H144:H207" si="5">H143+E144-F144</f>
        <v>30</v>
      </c>
      <c r="I144" s="262">
        <f t="shared" si="4"/>
        <v>1900</v>
      </c>
    </row>
    <row r="145" spans="1:9" s="13" customFormat="1" ht="12.75" x14ac:dyDescent="0.25">
      <c r="A145" s="559"/>
      <c r="B145" s="560"/>
      <c r="C145" s="555"/>
      <c r="D145" s="556"/>
      <c r="E145" s="274"/>
      <c r="F145" s="274"/>
      <c r="G145" s="272"/>
      <c r="H145" s="328">
        <f t="shared" si="5"/>
        <v>30</v>
      </c>
      <c r="I145" s="262">
        <f t="shared" si="4"/>
        <v>1900</v>
      </c>
    </row>
    <row r="146" spans="1:9" s="13" customFormat="1" ht="12.75" x14ac:dyDescent="0.25">
      <c r="A146" s="559"/>
      <c r="B146" s="560"/>
      <c r="C146" s="555"/>
      <c r="D146" s="556"/>
      <c r="E146" s="274"/>
      <c r="F146" s="274"/>
      <c r="G146" s="272"/>
      <c r="H146" s="328">
        <f t="shared" si="5"/>
        <v>30</v>
      </c>
      <c r="I146" s="262">
        <f t="shared" si="4"/>
        <v>1900</v>
      </c>
    </row>
    <row r="147" spans="1:9" s="13" customFormat="1" ht="12.75" x14ac:dyDescent="0.25">
      <c r="A147" s="559"/>
      <c r="B147" s="560"/>
      <c r="C147" s="555"/>
      <c r="D147" s="556"/>
      <c r="E147" s="274"/>
      <c r="F147" s="274"/>
      <c r="G147" s="272"/>
      <c r="H147" s="328">
        <f t="shared" si="5"/>
        <v>30</v>
      </c>
      <c r="I147" s="262">
        <f t="shared" si="4"/>
        <v>1900</v>
      </c>
    </row>
    <row r="148" spans="1:9" s="13" customFormat="1" ht="12.75" x14ac:dyDescent="0.25">
      <c r="A148" s="559"/>
      <c r="B148" s="560"/>
      <c r="C148" s="555"/>
      <c r="D148" s="556"/>
      <c r="E148" s="274"/>
      <c r="F148" s="274"/>
      <c r="G148" s="272"/>
      <c r="H148" s="328">
        <f t="shared" si="5"/>
        <v>30</v>
      </c>
      <c r="I148" s="262">
        <f t="shared" ref="I148:I211" si="6">YEAR(A148)</f>
        <v>1900</v>
      </c>
    </row>
    <row r="149" spans="1:9" s="13" customFormat="1" ht="12.75" x14ac:dyDescent="0.25">
      <c r="A149" s="559"/>
      <c r="B149" s="560"/>
      <c r="C149" s="555"/>
      <c r="D149" s="556"/>
      <c r="E149" s="274"/>
      <c r="F149" s="274"/>
      <c r="G149" s="272"/>
      <c r="H149" s="328">
        <f t="shared" si="5"/>
        <v>30</v>
      </c>
      <c r="I149" s="262">
        <f t="shared" si="6"/>
        <v>1900</v>
      </c>
    </row>
    <row r="150" spans="1:9" s="13" customFormat="1" ht="12.75" x14ac:dyDescent="0.25">
      <c r="A150" s="559"/>
      <c r="B150" s="560"/>
      <c r="C150" s="555"/>
      <c r="D150" s="556"/>
      <c r="E150" s="274"/>
      <c r="F150" s="274"/>
      <c r="G150" s="272"/>
      <c r="H150" s="328">
        <f t="shared" si="5"/>
        <v>30</v>
      </c>
      <c r="I150" s="262">
        <f t="shared" si="6"/>
        <v>1900</v>
      </c>
    </row>
    <row r="151" spans="1:9" s="13" customFormat="1" ht="12.75" x14ac:dyDescent="0.25">
      <c r="A151" s="559"/>
      <c r="B151" s="560"/>
      <c r="C151" s="555"/>
      <c r="D151" s="556"/>
      <c r="E151" s="274"/>
      <c r="F151" s="274"/>
      <c r="G151" s="272"/>
      <c r="H151" s="328">
        <f t="shared" si="5"/>
        <v>30</v>
      </c>
      <c r="I151" s="262">
        <f t="shared" si="6"/>
        <v>1900</v>
      </c>
    </row>
    <row r="152" spans="1:9" s="13" customFormat="1" ht="12.75" x14ac:dyDescent="0.25">
      <c r="A152" s="559"/>
      <c r="B152" s="560"/>
      <c r="C152" s="555"/>
      <c r="D152" s="556"/>
      <c r="E152" s="274"/>
      <c r="F152" s="274"/>
      <c r="G152" s="272"/>
      <c r="H152" s="328">
        <f t="shared" si="5"/>
        <v>30</v>
      </c>
      <c r="I152" s="262">
        <f t="shared" si="6"/>
        <v>1900</v>
      </c>
    </row>
    <row r="153" spans="1:9" s="13" customFormat="1" ht="12.75" x14ac:dyDescent="0.25">
      <c r="A153" s="559"/>
      <c r="B153" s="560"/>
      <c r="C153" s="555"/>
      <c r="D153" s="556"/>
      <c r="E153" s="274"/>
      <c r="F153" s="274"/>
      <c r="G153" s="272"/>
      <c r="H153" s="328">
        <f t="shared" si="5"/>
        <v>30</v>
      </c>
      <c r="I153" s="262">
        <f t="shared" si="6"/>
        <v>1900</v>
      </c>
    </row>
    <row r="154" spans="1:9" s="13" customFormat="1" ht="12.75" x14ac:dyDescent="0.25">
      <c r="A154" s="559"/>
      <c r="B154" s="560"/>
      <c r="C154" s="555"/>
      <c r="D154" s="556"/>
      <c r="E154" s="274"/>
      <c r="F154" s="274"/>
      <c r="G154" s="272"/>
      <c r="H154" s="328">
        <f t="shared" si="5"/>
        <v>30</v>
      </c>
      <c r="I154" s="262">
        <f t="shared" si="6"/>
        <v>1900</v>
      </c>
    </row>
    <row r="155" spans="1:9" s="13" customFormat="1" ht="12.75" x14ac:dyDescent="0.25">
      <c r="A155" s="559"/>
      <c r="B155" s="560"/>
      <c r="C155" s="555"/>
      <c r="D155" s="556"/>
      <c r="E155" s="274"/>
      <c r="F155" s="274"/>
      <c r="G155" s="272"/>
      <c r="H155" s="328">
        <f t="shared" si="5"/>
        <v>30</v>
      </c>
      <c r="I155" s="262">
        <f t="shared" si="6"/>
        <v>1900</v>
      </c>
    </row>
    <row r="156" spans="1:9" s="13" customFormat="1" ht="12.75" x14ac:dyDescent="0.25">
      <c r="A156" s="559"/>
      <c r="B156" s="560"/>
      <c r="C156" s="555"/>
      <c r="D156" s="556"/>
      <c r="E156" s="274"/>
      <c r="F156" s="274"/>
      <c r="G156" s="272"/>
      <c r="H156" s="328">
        <f t="shared" si="5"/>
        <v>30</v>
      </c>
      <c r="I156" s="262">
        <f t="shared" si="6"/>
        <v>1900</v>
      </c>
    </row>
    <row r="157" spans="1:9" s="13" customFormat="1" ht="12.75" x14ac:dyDescent="0.25">
      <c r="A157" s="559"/>
      <c r="B157" s="560"/>
      <c r="C157" s="555"/>
      <c r="D157" s="556"/>
      <c r="E157" s="274"/>
      <c r="F157" s="274"/>
      <c r="G157" s="272"/>
      <c r="H157" s="328">
        <f t="shared" si="5"/>
        <v>30</v>
      </c>
      <c r="I157" s="262">
        <f t="shared" si="6"/>
        <v>1900</v>
      </c>
    </row>
    <row r="158" spans="1:9" s="13" customFormat="1" ht="12.75" x14ac:dyDescent="0.25">
      <c r="A158" s="559"/>
      <c r="B158" s="560"/>
      <c r="C158" s="555"/>
      <c r="D158" s="556"/>
      <c r="E158" s="274"/>
      <c r="F158" s="274"/>
      <c r="G158" s="272"/>
      <c r="H158" s="328">
        <f t="shared" si="5"/>
        <v>30</v>
      </c>
      <c r="I158" s="262">
        <f t="shared" si="6"/>
        <v>1900</v>
      </c>
    </row>
    <row r="159" spans="1:9" s="13" customFormat="1" ht="12.75" x14ac:dyDescent="0.25">
      <c r="A159" s="559"/>
      <c r="B159" s="560"/>
      <c r="C159" s="555"/>
      <c r="D159" s="556"/>
      <c r="E159" s="274"/>
      <c r="F159" s="274"/>
      <c r="G159" s="272"/>
      <c r="H159" s="328">
        <f t="shared" si="5"/>
        <v>30</v>
      </c>
      <c r="I159" s="262">
        <f t="shared" si="6"/>
        <v>1900</v>
      </c>
    </row>
    <row r="160" spans="1:9" s="13" customFormat="1" ht="12.75" x14ac:dyDescent="0.25">
      <c r="A160" s="559"/>
      <c r="B160" s="560"/>
      <c r="C160" s="555"/>
      <c r="D160" s="556"/>
      <c r="E160" s="274"/>
      <c r="F160" s="274"/>
      <c r="G160" s="272"/>
      <c r="H160" s="328">
        <f t="shared" si="5"/>
        <v>30</v>
      </c>
      <c r="I160" s="262">
        <f t="shared" si="6"/>
        <v>1900</v>
      </c>
    </row>
    <row r="161" spans="1:9" s="13" customFormat="1" ht="12.75" x14ac:dyDescent="0.25">
      <c r="A161" s="559"/>
      <c r="B161" s="560"/>
      <c r="C161" s="555"/>
      <c r="D161" s="556"/>
      <c r="E161" s="274"/>
      <c r="F161" s="274"/>
      <c r="G161" s="272"/>
      <c r="H161" s="328">
        <f t="shared" si="5"/>
        <v>30</v>
      </c>
      <c r="I161" s="262">
        <f t="shared" si="6"/>
        <v>1900</v>
      </c>
    </row>
    <row r="162" spans="1:9" s="13" customFormat="1" ht="12.75" x14ac:dyDescent="0.25">
      <c r="A162" s="559"/>
      <c r="B162" s="560"/>
      <c r="C162" s="555"/>
      <c r="D162" s="556"/>
      <c r="E162" s="274"/>
      <c r="F162" s="274"/>
      <c r="G162" s="272"/>
      <c r="H162" s="328">
        <f t="shared" si="5"/>
        <v>30</v>
      </c>
      <c r="I162" s="262">
        <f t="shared" si="6"/>
        <v>1900</v>
      </c>
    </row>
    <row r="163" spans="1:9" s="13" customFormat="1" ht="12.75" x14ac:dyDescent="0.25">
      <c r="A163" s="559"/>
      <c r="B163" s="560"/>
      <c r="C163" s="555"/>
      <c r="D163" s="556"/>
      <c r="E163" s="274"/>
      <c r="F163" s="274"/>
      <c r="G163" s="272"/>
      <c r="H163" s="328">
        <f t="shared" si="5"/>
        <v>30</v>
      </c>
      <c r="I163" s="262">
        <f t="shared" si="6"/>
        <v>1900</v>
      </c>
    </row>
    <row r="164" spans="1:9" s="13" customFormat="1" ht="12.75" x14ac:dyDescent="0.25">
      <c r="A164" s="559"/>
      <c r="B164" s="560"/>
      <c r="C164" s="555"/>
      <c r="D164" s="556"/>
      <c r="E164" s="274"/>
      <c r="F164" s="274"/>
      <c r="G164" s="272"/>
      <c r="H164" s="328">
        <f t="shared" si="5"/>
        <v>30</v>
      </c>
      <c r="I164" s="262">
        <f t="shared" si="6"/>
        <v>1900</v>
      </c>
    </row>
    <row r="165" spans="1:9" s="13" customFormat="1" ht="12.75" x14ac:dyDescent="0.25">
      <c r="A165" s="559"/>
      <c r="B165" s="560"/>
      <c r="C165" s="555"/>
      <c r="D165" s="556"/>
      <c r="E165" s="274"/>
      <c r="F165" s="274"/>
      <c r="G165" s="272"/>
      <c r="H165" s="328">
        <f t="shared" si="5"/>
        <v>30</v>
      </c>
      <c r="I165" s="262">
        <f t="shared" si="6"/>
        <v>1900</v>
      </c>
    </row>
    <row r="166" spans="1:9" s="13" customFormat="1" ht="12.75" x14ac:dyDescent="0.25">
      <c r="A166" s="559"/>
      <c r="B166" s="560"/>
      <c r="C166" s="555"/>
      <c r="D166" s="556"/>
      <c r="E166" s="274"/>
      <c r="F166" s="274"/>
      <c r="G166" s="272"/>
      <c r="H166" s="328">
        <f t="shared" si="5"/>
        <v>30</v>
      </c>
      <c r="I166" s="262">
        <f t="shared" si="6"/>
        <v>1900</v>
      </c>
    </row>
    <row r="167" spans="1:9" s="13" customFormat="1" ht="12.75" x14ac:dyDescent="0.25">
      <c r="A167" s="559"/>
      <c r="B167" s="560"/>
      <c r="C167" s="555"/>
      <c r="D167" s="556"/>
      <c r="E167" s="274"/>
      <c r="F167" s="274"/>
      <c r="G167" s="272"/>
      <c r="H167" s="328">
        <f t="shared" si="5"/>
        <v>30</v>
      </c>
      <c r="I167" s="262">
        <f t="shared" si="6"/>
        <v>1900</v>
      </c>
    </row>
    <row r="168" spans="1:9" s="13" customFormat="1" ht="12.75" x14ac:dyDescent="0.25">
      <c r="A168" s="559"/>
      <c r="B168" s="560"/>
      <c r="C168" s="555"/>
      <c r="D168" s="556"/>
      <c r="E168" s="274"/>
      <c r="F168" s="274"/>
      <c r="G168" s="272"/>
      <c r="H168" s="328">
        <f t="shared" si="5"/>
        <v>30</v>
      </c>
      <c r="I168" s="262">
        <f t="shared" si="6"/>
        <v>1900</v>
      </c>
    </row>
    <row r="169" spans="1:9" s="13" customFormat="1" ht="12.75" x14ac:dyDescent="0.25">
      <c r="A169" s="559"/>
      <c r="B169" s="560"/>
      <c r="C169" s="555"/>
      <c r="D169" s="556"/>
      <c r="E169" s="274"/>
      <c r="F169" s="274"/>
      <c r="G169" s="272"/>
      <c r="H169" s="328">
        <f t="shared" si="5"/>
        <v>30</v>
      </c>
      <c r="I169" s="262">
        <f t="shared" si="6"/>
        <v>1900</v>
      </c>
    </row>
    <row r="170" spans="1:9" s="13" customFormat="1" ht="12.75" x14ac:dyDescent="0.25">
      <c r="A170" s="559"/>
      <c r="B170" s="560"/>
      <c r="C170" s="555"/>
      <c r="D170" s="556"/>
      <c r="E170" s="274"/>
      <c r="F170" s="274"/>
      <c r="G170" s="272"/>
      <c r="H170" s="328">
        <f t="shared" si="5"/>
        <v>30</v>
      </c>
      <c r="I170" s="262">
        <f t="shared" si="6"/>
        <v>1900</v>
      </c>
    </row>
    <row r="171" spans="1:9" s="13" customFormat="1" ht="12.75" x14ac:dyDescent="0.25">
      <c r="A171" s="559"/>
      <c r="B171" s="560"/>
      <c r="C171" s="555"/>
      <c r="D171" s="556"/>
      <c r="E171" s="274"/>
      <c r="F171" s="274"/>
      <c r="G171" s="272"/>
      <c r="H171" s="328">
        <f t="shared" si="5"/>
        <v>30</v>
      </c>
      <c r="I171" s="262">
        <f t="shared" si="6"/>
        <v>1900</v>
      </c>
    </row>
    <row r="172" spans="1:9" s="13" customFormat="1" ht="12.75" x14ac:dyDescent="0.25">
      <c r="A172" s="559"/>
      <c r="B172" s="560"/>
      <c r="C172" s="555"/>
      <c r="D172" s="556"/>
      <c r="E172" s="274"/>
      <c r="F172" s="274"/>
      <c r="G172" s="272"/>
      <c r="H172" s="328">
        <f t="shared" si="5"/>
        <v>30</v>
      </c>
      <c r="I172" s="262">
        <f t="shared" si="6"/>
        <v>1900</v>
      </c>
    </row>
    <row r="173" spans="1:9" s="13" customFormat="1" ht="12.75" x14ac:dyDescent="0.25">
      <c r="A173" s="559"/>
      <c r="B173" s="560"/>
      <c r="C173" s="555"/>
      <c r="D173" s="556"/>
      <c r="E173" s="274"/>
      <c r="F173" s="274"/>
      <c r="G173" s="272"/>
      <c r="H173" s="328">
        <f t="shared" si="5"/>
        <v>30</v>
      </c>
      <c r="I173" s="262">
        <f t="shared" si="6"/>
        <v>1900</v>
      </c>
    </row>
    <row r="174" spans="1:9" s="13" customFormat="1" ht="12.75" x14ac:dyDescent="0.25">
      <c r="A174" s="559"/>
      <c r="B174" s="560"/>
      <c r="C174" s="555"/>
      <c r="D174" s="556"/>
      <c r="E174" s="274"/>
      <c r="F174" s="274"/>
      <c r="G174" s="272"/>
      <c r="H174" s="328">
        <f t="shared" si="5"/>
        <v>30</v>
      </c>
      <c r="I174" s="262">
        <f t="shared" si="6"/>
        <v>1900</v>
      </c>
    </row>
    <row r="175" spans="1:9" s="13" customFormat="1" ht="12.75" x14ac:dyDescent="0.25">
      <c r="A175" s="559"/>
      <c r="B175" s="560"/>
      <c r="C175" s="555"/>
      <c r="D175" s="556"/>
      <c r="E175" s="274"/>
      <c r="F175" s="274"/>
      <c r="G175" s="272"/>
      <c r="H175" s="328">
        <f t="shared" si="5"/>
        <v>30</v>
      </c>
      <c r="I175" s="262">
        <f t="shared" si="6"/>
        <v>1900</v>
      </c>
    </row>
    <row r="176" spans="1:9" s="13" customFormat="1" ht="12.75" x14ac:dyDescent="0.25">
      <c r="A176" s="559"/>
      <c r="B176" s="560"/>
      <c r="C176" s="555"/>
      <c r="D176" s="556"/>
      <c r="E176" s="274"/>
      <c r="F176" s="274"/>
      <c r="G176" s="272"/>
      <c r="H176" s="328">
        <f t="shared" si="5"/>
        <v>30</v>
      </c>
      <c r="I176" s="262">
        <f t="shared" si="6"/>
        <v>1900</v>
      </c>
    </row>
    <row r="177" spans="1:9" s="13" customFormat="1" ht="12.75" x14ac:dyDescent="0.25">
      <c r="A177" s="559"/>
      <c r="B177" s="560"/>
      <c r="C177" s="555"/>
      <c r="D177" s="556"/>
      <c r="E177" s="274"/>
      <c r="F177" s="274"/>
      <c r="G177" s="272"/>
      <c r="H177" s="328">
        <f t="shared" si="5"/>
        <v>30</v>
      </c>
      <c r="I177" s="262">
        <f t="shared" si="6"/>
        <v>1900</v>
      </c>
    </row>
    <row r="178" spans="1:9" s="13" customFormat="1" ht="12.75" x14ac:dyDescent="0.25">
      <c r="A178" s="559"/>
      <c r="B178" s="560"/>
      <c r="C178" s="555"/>
      <c r="D178" s="556"/>
      <c r="E178" s="274"/>
      <c r="F178" s="274"/>
      <c r="G178" s="272"/>
      <c r="H178" s="328">
        <f t="shared" si="5"/>
        <v>30</v>
      </c>
      <c r="I178" s="262">
        <f t="shared" si="6"/>
        <v>1900</v>
      </c>
    </row>
    <row r="179" spans="1:9" s="13" customFormat="1" ht="12.75" x14ac:dyDescent="0.25">
      <c r="A179" s="559"/>
      <c r="B179" s="560"/>
      <c r="C179" s="555"/>
      <c r="D179" s="556"/>
      <c r="E179" s="274"/>
      <c r="F179" s="274"/>
      <c r="G179" s="272"/>
      <c r="H179" s="328">
        <f t="shared" si="5"/>
        <v>30</v>
      </c>
      <c r="I179" s="262">
        <f t="shared" si="6"/>
        <v>1900</v>
      </c>
    </row>
    <row r="180" spans="1:9" s="13" customFormat="1" ht="12.75" x14ac:dyDescent="0.25">
      <c r="A180" s="559"/>
      <c r="B180" s="560"/>
      <c r="C180" s="555"/>
      <c r="D180" s="556"/>
      <c r="E180" s="274"/>
      <c r="F180" s="274"/>
      <c r="G180" s="272"/>
      <c r="H180" s="328">
        <f t="shared" si="5"/>
        <v>30</v>
      </c>
      <c r="I180" s="262">
        <f t="shared" si="6"/>
        <v>1900</v>
      </c>
    </row>
    <row r="181" spans="1:9" s="13" customFormat="1" ht="12.75" x14ac:dyDescent="0.25">
      <c r="A181" s="559"/>
      <c r="B181" s="560"/>
      <c r="C181" s="555"/>
      <c r="D181" s="556"/>
      <c r="E181" s="274"/>
      <c r="F181" s="274"/>
      <c r="G181" s="272"/>
      <c r="H181" s="328">
        <f t="shared" si="5"/>
        <v>30</v>
      </c>
      <c r="I181" s="262">
        <f t="shared" si="6"/>
        <v>1900</v>
      </c>
    </row>
    <row r="182" spans="1:9" s="13" customFormat="1" ht="12.75" x14ac:dyDescent="0.25">
      <c r="A182" s="559"/>
      <c r="B182" s="560"/>
      <c r="C182" s="555"/>
      <c r="D182" s="556"/>
      <c r="E182" s="274"/>
      <c r="F182" s="274"/>
      <c r="G182" s="272"/>
      <c r="H182" s="328">
        <f t="shared" si="5"/>
        <v>30</v>
      </c>
      <c r="I182" s="262">
        <f t="shared" si="6"/>
        <v>1900</v>
      </c>
    </row>
    <row r="183" spans="1:9" s="13" customFormat="1" ht="12.75" x14ac:dyDescent="0.25">
      <c r="A183" s="559"/>
      <c r="B183" s="560"/>
      <c r="C183" s="555"/>
      <c r="D183" s="556"/>
      <c r="E183" s="274"/>
      <c r="F183" s="274"/>
      <c r="G183" s="272"/>
      <c r="H183" s="328">
        <f t="shared" si="5"/>
        <v>30</v>
      </c>
      <c r="I183" s="262">
        <f t="shared" si="6"/>
        <v>1900</v>
      </c>
    </row>
    <row r="184" spans="1:9" s="13" customFormat="1" ht="12.75" x14ac:dyDescent="0.25">
      <c r="A184" s="559"/>
      <c r="B184" s="560"/>
      <c r="C184" s="555"/>
      <c r="D184" s="556"/>
      <c r="E184" s="274"/>
      <c r="F184" s="274"/>
      <c r="G184" s="272"/>
      <c r="H184" s="328">
        <f t="shared" si="5"/>
        <v>30</v>
      </c>
      <c r="I184" s="262">
        <f t="shared" si="6"/>
        <v>1900</v>
      </c>
    </row>
    <row r="185" spans="1:9" s="13" customFormat="1" ht="12.75" x14ac:dyDescent="0.25">
      <c r="A185" s="559"/>
      <c r="B185" s="560"/>
      <c r="C185" s="555"/>
      <c r="D185" s="556"/>
      <c r="E185" s="274"/>
      <c r="F185" s="274"/>
      <c r="G185" s="272"/>
      <c r="H185" s="328">
        <f t="shared" si="5"/>
        <v>30</v>
      </c>
      <c r="I185" s="262">
        <f t="shared" si="6"/>
        <v>1900</v>
      </c>
    </row>
    <row r="186" spans="1:9" s="13" customFormat="1" ht="12.75" x14ac:dyDescent="0.25">
      <c r="A186" s="559"/>
      <c r="B186" s="560"/>
      <c r="C186" s="555"/>
      <c r="D186" s="556"/>
      <c r="E186" s="274"/>
      <c r="F186" s="274"/>
      <c r="G186" s="272"/>
      <c r="H186" s="328">
        <f t="shared" si="5"/>
        <v>30</v>
      </c>
      <c r="I186" s="262">
        <f t="shared" si="6"/>
        <v>1900</v>
      </c>
    </row>
    <row r="187" spans="1:9" s="13" customFormat="1" ht="12.75" x14ac:dyDescent="0.25">
      <c r="A187" s="559"/>
      <c r="B187" s="560"/>
      <c r="C187" s="555"/>
      <c r="D187" s="556"/>
      <c r="E187" s="274"/>
      <c r="F187" s="274"/>
      <c r="G187" s="272"/>
      <c r="H187" s="328">
        <f t="shared" si="5"/>
        <v>30</v>
      </c>
      <c r="I187" s="262">
        <f t="shared" si="6"/>
        <v>1900</v>
      </c>
    </row>
    <row r="188" spans="1:9" s="13" customFormat="1" ht="12.75" x14ac:dyDescent="0.25">
      <c r="A188" s="559"/>
      <c r="B188" s="560"/>
      <c r="C188" s="555"/>
      <c r="D188" s="556"/>
      <c r="E188" s="274"/>
      <c r="F188" s="274"/>
      <c r="G188" s="272"/>
      <c r="H188" s="328">
        <f t="shared" si="5"/>
        <v>30</v>
      </c>
      <c r="I188" s="262">
        <f t="shared" si="6"/>
        <v>1900</v>
      </c>
    </row>
    <row r="189" spans="1:9" s="13" customFormat="1" ht="12.75" x14ac:dyDescent="0.25">
      <c r="A189" s="559"/>
      <c r="B189" s="560"/>
      <c r="C189" s="555"/>
      <c r="D189" s="556"/>
      <c r="E189" s="274"/>
      <c r="F189" s="274"/>
      <c r="G189" s="272"/>
      <c r="H189" s="328">
        <f t="shared" si="5"/>
        <v>30</v>
      </c>
      <c r="I189" s="262">
        <f t="shared" si="6"/>
        <v>1900</v>
      </c>
    </row>
    <row r="190" spans="1:9" s="13" customFormat="1" ht="12.75" x14ac:dyDescent="0.25">
      <c r="A190" s="559"/>
      <c r="B190" s="560"/>
      <c r="C190" s="555"/>
      <c r="D190" s="556"/>
      <c r="E190" s="274"/>
      <c r="F190" s="274"/>
      <c r="G190" s="272"/>
      <c r="H190" s="328">
        <f t="shared" si="5"/>
        <v>30</v>
      </c>
      <c r="I190" s="262">
        <f t="shared" si="6"/>
        <v>1900</v>
      </c>
    </row>
    <row r="191" spans="1:9" s="13" customFormat="1" ht="12.75" x14ac:dyDescent="0.25">
      <c r="A191" s="559"/>
      <c r="B191" s="560"/>
      <c r="C191" s="555"/>
      <c r="D191" s="556"/>
      <c r="E191" s="274"/>
      <c r="F191" s="274"/>
      <c r="G191" s="272"/>
      <c r="H191" s="328">
        <f t="shared" si="5"/>
        <v>30</v>
      </c>
      <c r="I191" s="262">
        <f t="shared" si="6"/>
        <v>1900</v>
      </c>
    </row>
    <row r="192" spans="1:9" s="13" customFormat="1" ht="12.75" x14ac:dyDescent="0.25">
      <c r="A192" s="559"/>
      <c r="B192" s="560"/>
      <c r="C192" s="555"/>
      <c r="D192" s="556"/>
      <c r="E192" s="274"/>
      <c r="F192" s="274"/>
      <c r="G192" s="272"/>
      <c r="H192" s="328">
        <f t="shared" si="5"/>
        <v>30</v>
      </c>
      <c r="I192" s="262">
        <f t="shared" si="6"/>
        <v>1900</v>
      </c>
    </row>
    <row r="193" spans="1:9" s="13" customFormat="1" ht="12.75" x14ac:dyDescent="0.25">
      <c r="A193" s="559"/>
      <c r="B193" s="560"/>
      <c r="C193" s="555"/>
      <c r="D193" s="556"/>
      <c r="E193" s="274"/>
      <c r="F193" s="274"/>
      <c r="G193" s="272"/>
      <c r="H193" s="328">
        <f t="shared" si="5"/>
        <v>30</v>
      </c>
      <c r="I193" s="262">
        <f t="shared" si="6"/>
        <v>1900</v>
      </c>
    </row>
    <row r="194" spans="1:9" s="13" customFormat="1" ht="12.75" x14ac:dyDescent="0.25">
      <c r="A194" s="559"/>
      <c r="B194" s="560"/>
      <c r="C194" s="555"/>
      <c r="D194" s="556"/>
      <c r="E194" s="274"/>
      <c r="F194" s="274"/>
      <c r="G194" s="272"/>
      <c r="H194" s="328">
        <f t="shared" si="5"/>
        <v>30</v>
      </c>
      <c r="I194" s="262">
        <f t="shared" si="6"/>
        <v>1900</v>
      </c>
    </row>
    <row r="195" spans="1:9" s="13" customFormat="1" ht="12.75" x14ac:dyDescent="0.25">
      <c r="A195" s="559"/>
      <c r="B195" s="560"/>
      <c r="C195" s="555"/>
      <c r="D195" s="556"/>
      <c r="E195" s="274"/>
      <c r="F195" s="274"/>
      <c r="G195" s="272"/>
      <c r="H195" s="328">
        <f t="shared" si="5"/>
        <v>30</v>
      </c>
      <c r="I195" s="262">
        <f t="shared" si="6"/>
        <v>1900</v>
      </c>
    </row>
    <row r="196" spans="1:9" s="13" customFormat="1" ht="12.75" x14ac:dyDescent="0.25">
      <c r="A196" s="559"/>
      <c r="B196" s="560"/>
      <c r="C196" s="555"/>
      <c r="D196" s="556"/>
      <c r="E196" s="274"/>
      <c r="F196" s="274"/>
      <c r="G196" s="272"/>
      <c r="H196" s="328">
        <f t="shared" si="5"/>
        <v>30</v>
      </c>
      <c r="I196" s="262">
        <f t="shared" si="6"/>
        <v>1900</v>
      </c>
    </row>
    <row r="197" spans="1:9" s="13" customFormat="1" ht="12.75" x14ac:dyDescent="0.25">
      <c r="A197" s="559"/>
      <c r="B197" s="560"/>
      <c r="C197" s="555"/>
      <c r="D197" s="556"/>
      <c r="E197" s="274"/>
      <c r="F197" s="274"/>
      <c r="G197" s="272"/>
      <c r="H197" s="328">
        <f t="shared" si="5"/>
        <v>30</v>
      </c>
      <c r="I197" s="262">
        <f t="shared" si="6"/>
        <v>1900</v>
      </c>
    </row>
    <row r="198" spans="1:9" s="13" customFormat="1" ht="12.75" x14ac:dyDescent="0.25">
      <c r="A198" s="559"/>
      <c r="B198" s="560"/>
      <c r="C198" s="555"/>
      <c r="D198" s="556"/>
      <c r="E198" s="274"/>
      <c r="F198" s="274"/>
      <c r="G198" s="272"/>
      <c r="H198" s="328">
        <f t="shared" si="5"/>
        <v>30</v>
      </c>
      <c r="I198" s="262">
        <f t="shared" si="6"/>
        <v>1900</v>
      </c>
    </row>
    <row r="199" spans="1:9" s="13" customFormat="1" ht="12.75" x14ac:dyDescent="0.25">
      <c r="A199" s="559"/>
      <c r="B199" s="560"/>
      <c r="C199" s="555"/>
      <c r="D199" s="556"/>
      <c r="E199" s="274"/>
      <c r="F199" s="274"/>
      <c r="G199" s="272"/>
      <c r="H199" s="328">
        <f t="shared" si="5"/>
        <v>30</v>
      </c>
      <c r="I199" s="262">
        <f t="shared" si="6"/>
        <v>1900</v>
      </c>
    </row>
    <row r="200" spans="1:9" s="13" customFormat="1" ht="12.75" x14ac:dyDescent="0.25">
      <c r="A200" s="559"/>
      <c r="B200" s="560"/>
      <c r="C200" s="555"/>
      <c r="D200" s="556"/>
      <c r="E200" s="274"/>
      <c r="F200" s="274"/>
      <c r="G200" s="272"/>
      <c r="H200" s="328">
        <f t="shared" si="5"/>
        <v>30</v>
      </c>
      <c r="I200" s="262">
        <f t="shared" si="6"/>
        <v>1900</v>
      </c>
    </row>
    <row r="201" spans="1:9" s="13" customFormat="1" ht="12.75" x14ac:dyDescent="0.25">
      <c r="A201" s="559"/>
      <c r="B201" s="560"/>
      <c r="C201" s="555"/>
      <c r="D201" s="556"/>
      <c r="E201" s="274"/>
      <c r="F201" s="274"/>
      <c r="G201" s="272"/>
      <c r="H201" s="328">
        <f t="shared" si="5"/>
        <v>30</v>
      </c>
      <c r="I201" s="262">
        <f t="shared" si="6"/>
        <v>1900</v>
      </c>
    </row>
    <row r="202" spans="1:9" s="13" customFormat="1" ht="12.75" x14ac:dyDescent="0.25">
      <c r="A202" s="559"/>
      <c r="B202" s="560"/>
      <c r="C202" s="555"/>
      <c r="D202" s="556"/>
      <c r="E202" s="274"/>
      <c r="F202" s="274"/>
      <c r="G202" s="272"/>
      <c r="H202" s="328">
        <f t="shared" si="5"/>
        <v>30</v>
      </c>
      <c r="I202" s="262">
        <f t="shared" si="6"/>
        <v>1900</v>
      </c>
    </row>
    <row r="203" spans="1:9" s="13" customFormat="1" ht="12.75" x14ac:dyDescent="0.25">
      <c r="A203" s="559"/>
      <c r="B203" s="560"/>
      <c r="C203" s="555"/>
      <c r="D203" s="556"/>
      <c r="E203" s="274"/>
      <c r="F203" s="274"/>
      <c r="G203" s="272"/>
      <c r="H203" s="328">
        <f t="shared" si="5"/>
        <v>30</v>
      </c>
      <c r="I203" s="262">
        <f t="shared" si="6"/>
        <v>1900</v>
      </c>
    </row>
    <row r="204" spans="1:9" s="13" customFormat="1" ht="12.75" x14ac:dyDescent="0.25">
      <c r="A204" s="559"/>
      <c r="B204" s="560"/>
      <c r="C204" s="555"/>
      <c r="D204" s="556"/>
      <c r="E204" s="274"/>
      <c r="F204" s="274"/>
      <c r="G204" s="272"/>
      <c r="H204" s="328">
        <f t="shared" si="5"/>
        <v>30</v>
      </c>
      <c r="I204" s="262">
        <f t="shared" si="6"/>
        <v>1900</v>
      </c>
    </row>
    <row r="205" spans="1:9" s="13" customFormat="1" ht="12.75" x14ac:dyDescent="0.25">
      <c r="A205" s="559"/>
      <c r="B205" s="560"/>
      <c r="C205" s="555"/>
      <c r="D205" s="556"/>
      <c r="E205" s="274"/>
      <c r="F205" s="274"/>
      <c r="G205" s="272"/>
      <c r="H205" s="328">
        <f t="shared" si="5"/>
        <v>30</v>
      </c>
      <c r="I205" s="262">
        <f t="shared" si="6"/>
        <v>1900</v>
      </c>
    </row>
    <row r="206" spans="1:9" s="13" customFormat="1" ht="12.75" x14ac:dyDescent="0.25">
      <c r="A206" s="559"/>
      <c r="B206" s="560"/>
      <c r="C206" s="555"/>
      <c r="D206" s="556"/>
      <c r="E206" s="274"/>
      <c r="F206" s="274"/>
      <c r="G206" s="272"/>
      <c r="H206" s="328">
        <f t="shared" si="5"/>
        <v>30</v>
      </c>
      <c r="I206" s="262">
        <f t="shared" si="6"/>
        <v>1900</v>
      </c>
    </row>
    <row r="207" spans="1:9" s="13" customFormat="1" ht="12.75" x14ac:dyDescent="0.25">
      <c r="A207" s="559"/>
      <c r="B207" s="560"/>
      <c r="C207" s="555"/>
      <c r="D207" s="556"/>
      <c r="E207" s="274"/>
      <c r="F207" s="274"/>
      <c r="G207" s="272"/>
      <c r="H207" s="328">
        <f t="shared" si="5"/>
        <v>30</v>
      </c>
      <c r="I207" s="262">
        <f t="shared" si="6"/>
        <v>1900</v>
      </c>
    </row>
    <row r="208" spans="1:9" s="13" customFormat="1" ht="12.75" x14ac:dyDescent="0.25">
      <c r="A208" s="559"/>
      <c r="B208" s="560"/>
      <c r="C208" s="555"/>
      <c r="D208" s="556"/>
      <c r="E208" s="274"/>
      <c r="F208" s="274"/>
      <c r="G208" s="272"/>
      <c r="H208" s="328">
        <f t="shared" ref="H208:H271" si="7">H207+E208-F208</f>
        <v>30</v>
      </c>
      <c r="I208" s="262">
        <f t="shared" si="6"/>
        <v>1900</v>
      </c>
    </row>
    <row r="209" spans="1:9" s="13" customFormat="1" ht="12.75" x14ac:dyDescent="0.25">
      <c r="A209" s="559"/>
      <c r="B209" s="560"/>
      <c r="C209" s="555"/>
      <c r="D209" s="556"/>
      <c r="E209" s="274"/>
      <c r="F209" s="274"/>
      <c r="G209" s="272"/>
      <c r="H209" s="328">
        <f t="shared" si="7"/>
        <v>30</v>
      </c>
      <c r="I209" s="262">
        <f t="shared" si="6"/>
        <v>1900</v>
      </c>
    </row>
    <row r="210" spans="1:9" s="13" customFormat="1" ht="12.75" x14ac:dyDescent="0.25">
      <c r="A210" s="559"/>
      <c r="B210" s="560"/>
      <c r="C210" s="555"/>
      <c r="D210" s="556"/>
      <c r="E210" s="274"/>
      <c r="F210" s="274"/>
      <c r="G210" s="272"/>
      <c r="H210" s="328">
        <f t="shared" si="7"/>
        <v>30</v>
      </c>
      <c r="I210" s="262">
        <f t="shared" si="6"/>
        <v>1900</v>
      </c>
    </row>
    <row r="211" spans="1:9" s="13" customFormat="1" ht="12.75" x14ac:dyDescent="0.25">
      <c r="A211" s="559"/>
      <c r="B211" s="560"/>
      <c r="C211" s="555"/>
      <c r="D211" s="556"/>
      <c r="E211" s="274"/>
      <c r="F211" s="274"/>
      <c r="G211" s="272"/>
      <c r="H211" s="328">
        <f t="shared" si="7"/>
        <v>30</v>
      </c>
      <c r="I211" s="262">
        <f t="shared" si="6"/>
        <v>1900</v>
      </c>
    </row>
    <row r="212" spans="1:9" s="13" customFormat="1" ht="12.75" x14ac:dyDescent="0.25">
      <c r="A212" s="559"/>
      <c r="B212" s="560"/>
      <c r="C212" s="555"/>
      <c r="D212" s="556"/>
      <c r="E212" s="274"/>
      <c r="F212" s="274"/>
      <c r="G212" s="272"/>
      <c r="H212" s="328">
        <f t="shared" si="7"/>
        <v>30</v>
      </c>
      <c r="I212" s="262">
        <f t="shared" ref="I212:I275" si="8">YEAR(A212)</f>
        <v>1900</v>
      </c>
    </row>
    <row r="213" spans="1:9" s="13" customFormat="1" ht="12.75" x14ac:dyDescent="0.25">
      <c r="A213" s="559"/>
      <c r="B213" s="560"/>
      <c r="C213" s="555"/>
      <c r="D213" s="556"/>
      <c r="E213" s="274"/>
      <c r="F213" s="274"/>
      <c r="G213" s="272"/>
      <c r="H213" s="328">
        <f t="shared" si="7"/>
        <v>30</v>
      </c>
      <c r="I213" s="262">
        <f t="shared" si="8"/>
        <v>1900</v>
      </c>
    </row>
    <row r="214" spans="1:9" s="13" customFormat="1" ht="12.75" x14ac:dyDescent="0.25">
      <c r="A214" s="559"/>
      <c r="B214" s="560"/>
      <c r="C214" s="555"/>
      <c r="D214" s="556"/>
      <c r="E214" s="274"/>
      <c r="F214" s="274"/>
      <c r="G214" s="272"/>
      <c r="H214" s="328">
        <f t="shared" si="7"/>
        <v>30</v>
      </c>
      <c r="I214" s="262">
        <f t="shared" si="8"/>
        <v>1900</v>
      </c>
    </row>
    <row r="215" spans="1:9" s="13" customFormat="1" ht="12.75" x14ac:dyDescent="0.25">
      <c r="A215" s="559"/>
      <c r="B215" s="560"/>
      <c r="C215" s="555"/>
      <c r="D215" s="556"/>
      <c r="E215" s="274"/>
      <c r="F215" s="274"/>
      <c r="G215" s="272"/>
      <c r="H215" s="328">
        <f t="shared" si="7"/>
        <v>30</v>
      </c>
      <c r="I215" s="262">
        <f t="shared" si="8"/>
        <v>1900</v>
      </c>
    </row>
    <row r="216" spans="1:9" s="13" customFormat="1" ht="12.75" x14ac:dyDescent="0.25">
      <c r="A216" s="559"/>
      <c r="B216" s="560"/>
      <c r="C216" s="555"/>
      <c r="D216" s="556"/>
      <c r="E216" s="274"/>
      <c r="F216" s="274"/>
      <c r="G216" s="272"/>
      <c r="H216" s="328">
        <f t="shared" si="7"/>
        <v>30</v>
      </c>
      <c r="I216" s="262">
        <f t="shared" si="8"/>
        <v>1900</v>
      </c>
    </row>
    <row r="217" spans="1:9" s="13" customFormat="1" ht="12.75" x14ac:dyDescent="0.25">
      <c r="A217" s="559"/>
      <c r="B217" s="560"/>
      <c r="C217" s="555"/>
      <c r="D217" s="556"/>
      <c r="E217" s="274"/>
      <c r="F217" s="274"/>
      <c r="G217" s="272"/>
      <c r="H217" s="328">
        <f t="shared" si="7"/>
        <v>30</v>
      </c>
      <c r="I217" s="262">
        <f t="shared" si="8"/>
        <v>1900</v>
      </c>
    </row>
    <row r="218" spans="1:9" s="13" customFormat="1" ht="12.75" x14ac:dyDescent="0.25">
      <c r="A218" s="559"/>
      <c r="B218" s="560"/>
      <c r="C218" s="555"/>
      <c r="D218" s="556"/>
      <c r="E218" s="274"/>
      <c r="F218" s="274"/>
      <c r="G218" s="272"/>
      <c r="H218" s="328">
        <f t="shared" si="7"/>
        <v>30</v>
      </c>
      <c r="I218" s="262">
        <f t="shared" si="8"/>
        <v>1900</v>
      </c>
    </row>
    <row r="219" spans="1:9" s="13" customFormat="1" ht="12.75" x14ac:dyDescent="0.25">
      <c r="A219" s="559"/>
      <c r="B219" s="560"/>
      <c r="C219" s="555"/>
      <c r="D219" s="556"/>
      <c r="E219" s="274"/>
      <c r="F219" s="274"/>
      <c r="G219" s="272"/>
      <c r="H219" s="328">
        <f t="shared" si="7"/>
        <v>30</v>
      </c>
      <c r="I219" s="262">
        <f t="shared" si="8"/>
        <v>1900</v>
      </c>
    </row>
    <row r="220" spans="1:9" s="13" customFormat="1" ht="12.75" x14ac:dyDescent="0.25">
      <c r="A220" s="559"/>
      <c r="B220" s="560"/>
      <c r="C220" s="555"/>
      <c r="D220" s="556"/>
      <c r="E220" s="274"/>
      <c r="F220" s="274"/>
      <c r="G220" s="272"/>
      <c r="H220" s="328">
        <f t="shared" si="7"/>
        <v>30</v>
      </c>
      <c r="I220" s="262">
        <f t="shared" si="8"/>
        <v>1900</v>
      </c>
    </row>
    <row r="221" spans="1:9" s="13" customFormat="1" ht="12.75" x14ac:dyDescent="0.25">
      <c r="A221" s="559"/>
      <c r="B221" s="560"/>
      <c r="C221" s="555"/>
      <c r="D221" s="556"/>
      <c r="E221" s="274"/>
      <c r="F221" s="274"/>
      <c r="G221" s="272"/>
      <c r="H221" s="328">
        <f t="shared" si="7"/>
        <v>30</v>
      </c>
      <c r="I221" s="262">
        <f t="shared" si="8"/>
        <v>1900</v>
      </c>
    </row>
    <row r="222" spans="1:9" s="13" customFormat="1" ht="12.75" x14ac:dyDescent="0.25">
      <c r="A222" s="559"/>
      <c r="B222" s="560"/>
      <c r="C222" s="555"/>
      <c r="D222" s="556"/>
      <c r="E222" s="274"/>
      <c r="F222" s="274"/>
      <c r="G222" s="272"/>
      <c r="H222" s="328">
        <f t="shared" si="7"/>
        <v>30</v>
      </c>
      <c r="I222" s="262">
        <f t="shared" si="8"/>
        <v>1900</v>
      </c>
    </row>
    <row r="223" spans="1:9" s="13" customFormat="1" ht="12.75" x14ac:dyDescent="0.25">
      <c r="A223" s="559"/>
      <c r="B223" s="560"/>
      <c r="C223" s="555"/>
      <c r="D223" s="556"/>
      <c r="E223" s="274"/>
      <c r="F223" s="274"/>
      <c r="G223" s="272"/>
      <c r="H223" s="328">
        <f t="shared" si="7"/>
        <v>30</v>
      </c>
      <c r="I223" s="262">
        <f t="shared" si="8"/>
        <v>1900</v>
      </c>
    </row>
    <row r="224" spans="1:9" s="13" customFormat="1" ht="12.75" x14ac:dyDescent="0.25">
      <c r="A224" s="559"/>
      <c r="B224" s="560"/>
      <c r="C224" s="555"/>
      <c r="D224" s="556"/>
      <c r="E224" s="274"/>
      <c r="F224" s="274"/>
      <c r="G224" s="272"/>
      <c r="H224" s="328">
        <f t="shared" si="7"/>
        <v>30</v>
      </c>
      <c r="I224" s="262">
        <f t="shared" si="8"/>
        <v>1900</v>
      </c>
    </row>
    <row r="225" spans="1:9" s="13" customFormat="1" ht="12.75" x14ac:dyDescent="0.25">
      <c r="A225" s="559"/>
      <c r="B225" s="560"/>
      <c r="C225" s="555"/>
      <c r="D225" s="556"/>
      <c r="E225" s="274"/>
      <c r="F225" s="274"/>
      <c r="G225" s="272"/>
      <c r="H225" s="328">
        <f t="shared" si="7"/>
        <v>30</v>
      </c>
      <c r="I225" s="262">
        <f t="shared" si="8"/>
        <v>1900</v>
      </c>
    </row>
    <row r="226" spans="1:9" s="13" customFormat="1" ht="12.75" x14ac:dyDescent="0.25">
      <c r="A226" s="559"/>
      <c r="B226" s="560"/>
      <c r="C226" s="555"/>
      <c r="D226" s="556"/>
      <c r="E226" s="274"/>
      <c r="F226" s="274"/>
      <c r="G226" s="272"/>
      <c r="H226" s="328">
        <f t="shared" si="7"/>
        <v>30</v>
      </c>
      <c r="I226" s="262">
        <f t="shared" si="8"/>
        <v>1900</v>
      </c>
    </row>
    <row r="227" spans="1:9" s="13" customFormat="1" ht="12.75" x14ac:dyDescent="0.25">
      <c r="A227" s="559"/>
      <c r="B227" s="560"/>
      <c r="C227" s="555"/>
      <c r="D227" s="556"/>
      <c r="E227" s="274"/>
      <c r="F227" s="274"/>
      <c r="G227" s="272"/>
      <c r="H227" s="328">
        <f t="shared" si="7"/>
        <v>30</v>
      </c>
      <c r="I227" s="262">
        <f t="shared" si="8"/>
        <v>1900</v>
      </c>
    </row>
    <row r="228" spans="1:9" s="13" customFormat="1" ht="12.75" x14ac:dyDescent="0.25">
      <c r="A228" s="559"/>
      <c r="B228" s="560"/>
      <c r="C228" s="555"/>
      <c r="D228" s="556"/>
      <c r="E228" s="274"/>
      <c r="F228" s="274"/>
      <c r="G228" s="272"/>
      <c r="H228" s="328">
        <f t="shared" si="7"/>
        <v>30</v>
      </c>
      <c r="I228" s="262">
        <f t="shared" si="8"/>
        <v>1900</v>
      </c>
    </row>
    <row r="229" spans="1:9" s="13" customFormat="1" ht="12.75" x14ac:dyDescent="0.25">
      <c r="A229" s="559"/>
      <c r="B229" s="560"/>
      <c r="C229" s="555"/>
      <c r="D229" s="556"/>
      <c r="E229" s="274"/>
      <c r="F229" s="274"/>
      <c r="G229" s="272"/>
      <c r="H229" s="328">
        <f t="shared" si="7"/>
        <v>30</v>
      </c>
      <c r="I229" s="262">
        <f t="shared" si="8"/>
        <v>1900</v>
      </c>
    </row>
    <row r="230" spans="1:9" s="13" customFormat="1" ht="12.75" x14ac:dyDescent="0.25">
      <c r="A230" s="559"/>
      <c r="B230" s="560"/>
      <c r="C230" s="555"/>
      <c r="D230" s="556"/>
      <c r="E230" s="274"/>
      <c r="F230" s="274"/>
      <c r="G230" s="272"/>
      <c r="H230" s="328">
        <f t="shared" si="7"/>
        <v>30</v>
      </c>
      <c r="I230" s="262">
        <f t="shared" si="8"/>
        <v>1900</v>
      </c>
    </row>
    <row r="231" spans="1:9" s="13" customFormat="1" ht="12.75" x14ac:dyDescent="0.25">
      <c r="A231" s="559"/>
      <c r="B231" s="560"/>
      <c r="C231" s="555"/>
      <c r="D231" s="556"/>
      <c r="E231" s="274"/>
      <c r="F231" s="274"/>
      <c r="G231" s="272"/>
      <c r="H231" s="328">
        <f t="shared" si="7"/>
        <v>30</v>
      </c>
      <c r="I231" s="262">
        <f t="shared" si="8"/>
        <v>1900</v>
      </c>
    </row>
    <row r="232" spans="1:9" s="13" customFormat="1" ht="12.75" x14ac:dyDescent="0.25">
      <c r="A232" s="559"/>
      <c r="B232" s="560"/>
      <c r="C232" s="555"/>
      <c r="D232" s="556"/>
      <c r="E232" s="274"/>
      <c r="F232" s="274"/>
      <c r="G232" s="272"/>
      <c r="H232" s="328">
        <f t="shared" si="7"/>
        <v>30</v>
      </c>
      <c r="I232" s="262">
        <f t="shared" si="8"/>
        <v>1900</v>
      </c>
    </row>
    <row r="233" spans="1:9" s="13" customFormat="1" ht="12.75" x14ac:dyDescent="0.25">
      <c r="A233" s="559"/>
      <c r="B233" s="560"/>
      <c r="C233" s="555"/>
      <c r="D233" s="556"/>
      <c r="E233" s="274"/>
      <c r="F233" s="274"/>
      <c r="G233" s="272"/>
      <c r="H233" s="328">
        <f t="shared" si="7"/>
        <v>30</v>
      </c>
      <c r="I233" s="262">
        <f t="shared" si="8"/>
        <v>1900</v>
      </c>
    </row>
    <row r="234" spans="1:9" s="13" customFormat="1" ht="12.75" x14ac:dyDescent="0.25">
      <c r="A234" s="559"/>
      <c r="B234" s="560"/>
      <c r="C234" s="555"/>
      <c r="D234" s="556"/>
      <c r="E234" s="274"/>
      <c r="F234" s="274"/>
      <c r="G234" s="272"/>
      <c r="H234" s="328">
        <f t="shared" si="7"/>
        <v>30</v>
      </c>
      <c r="I234" s="262">
        <f t="shared" si="8"/>
        <v>1900</v>
      </c>
    </row>
    <row r="235" spans="1:9" s="13" customFormat="1" ht="12.75" x14ac:dyDescent="0.25">
      <c r="A235" s="559"/>
      <c r="B235" s="560"/>
      <c r="C235" s="555"/>
      <c r="D235" s="556"/>
      <c r="E235" s="274"/>
      <c r="F235" s="274"/>
      <c r="G235" s="272"/>
      <c r="H235" s="328">
        <f t="shared" si="7"/>
        <v>30</v>
      </c>
      <c r="I235" s="262">
        <f t="shared" si="8"/>
        <v>1900</v>
      </c>
    </row>
    <row r="236" spans="1:9" s="13" customFormat="1" ht="12.75" x14ac:dyDescent="0.25">
      <c r="A236" s="559"/>
      <c r="B236" s="560"/>
      <c r="C236" s="555"/>
      <c r="D236" s="556"/>
      <c r="E236" s="274"/>
      <c r="F236" s="274"/>
      <c r="G236" s="272"/>
      <c r="H236" s="328">
        <f t="shared" si="7"/>
        <v>30</v>
      </c>
      <c r="I236" s="262">
        <f t="shared" si="8"/>
        <v>1900</v>
      </c>
    </row>
    <row r="237" spans="1:9" s="13" customFormat="1" ht="12.75" x14ac:dyDescent="0.25">
      <c r="A237" s="559"/>
      <c r="B237" s="560"/>
      <c r="C237" s="555"/>
      <c r="D237" s="556"/>
      <c r="E237" s="274"/>
      <c r="F237" s="274"/>
      <c r="G237" s="272"/>
      <c r="H237" s="328">
        <f t="shared" si="7"/>
        <v>30</v>
      </c>
      <c r="I237" s="262">
        <f t="shared" si="8"/>
        <v>1900</v>
      </c>
    </row>
    <row r="238" spans="1:9" s="13" customFormat="1" ht="12.75" x14ac:dyDescent="0.25">
      <c r="A238" s="559"/>
      <c r="B238" s="560"/>
      <c r="C238" s="555"/>
      <c r="D238" s="556"/>
      <c r="E238" s="274"/>
      <c r="F238" s="274"/>
      <c r="G238" s="272"/>
      <c r="H238" s="328">
        <f t="shared" si="7"/>
        <v>30</v>
      </c>
      <c r="I238" s="262">
        <f t="shared" si="8"/>
        <v>1900</v>
      </c>
    </row>
    <row r="239" spans="1:9" s="13" customFormat="1" ht="12.75" x14ac:dyDescent="0.25">
      <c r="A239" s="559"/>
      <c r="B239" s="560"/>
      <c r="C239" s="555"/>
      <c r="D239" s="556"/>
      <c r="E239" s="274"/>
      <c r="F239" s="274"/>
      <c r="G239" s="272"/>
      <c r="H239" s="328">
        <f t="shared" si="7"/>
        <v>30</v>
      </c>
      <c r="I239" s="262">
        <f t="shared" si="8"/>
        <v>1900</v>
      </c>
    </row>
    <row r="240" spans="1:9" s="13" customFormat="1" ht="12.75" x14ac:dyDescent="0.25">
      <c r="A240" s="559"/>
      <c r="B240" s="560"/>
      <c r="C240" s="555"/>
      <c r="D240" s="556"/>
      <c r="E240" s="274"/>
      <c r="F240" s="274"/>
      <c r="G240" s="272"/>
      <c r="H240" s="328">
        <f t="shared" si="7"/>
        <v>30</v>
      </c>
      <c r="I240" s="262">
        <f t="shared" si="8"/>
        <v>1900</v>
      </c>
    </row>
    <row r="241" spans="1:9" s="13" customFormat="1" ht="12.75" x14ac:dyDescent="0.25">
      <c r="A241" s="559"/>
      <c r="B241" s="560"/>
      <c r="C241" s="555"/>
      <c r="D241" s="556"/>
      <c r="E241" s="274"/>
      <c r="F241" s="274"/>
      <c r="G241" s="272"/>
      <c r="H241" s="328">
        <f t="shared" si="7"/>
        <v>30</v>
      </c>
      <c r="I241" s="262">
        <f t="shared" si="8"/>
        <v>1900</v>
      </c>
    </row>
    <row r="242" spans="1:9" s="13" customFormat="1" ht="12.75" x14ac:dyDescent="0.25">
      <c r="A242" s="559"/>
      <c r="B242" s="560"/>
      <c r="C242" s="555"/>
      <c r="D242" s="556"/>
      <c r="E242" s="274"/>
      <c r="F242" s="274"/>
      <c r="G242" s="272"/>
      <c r="H242" s="328">
        <f t="shared" si="7"/>
        <v>30</v>
      </c>
      <c r="I242" s="262">
        <f t="shared" si="8"/>
        <v>1900</v>
      </c>
    </row>
    <row r="243" spans="1:9" s="13" customFormat="1" ht="12.75" x14ac:dyDescent="0.25">
      <c r="A243" s="559"/>
      <c r="B243" s="560"/>
      <c r="C243" s="555"/>
      <c r="D243" s="556"/>
      <c r="E243" s="274"/>
      <c r="F243" s="274"/>
      <c r="G243" s="272"/>
      <c r="H243" s="328">
        <f t="shared" si="7"/>
        <v>30</v>
      </c>
      <c r="I243" s="262">
        <f t="shared" si="8"/>
        <v>1900</v>
      </c>
    </row>
    <row r="244" spans="1:9" s="13" customFormat="1" ht="12.75" x14ac:dyDescent="0.25">
      <c r="A244" s="559"/>
      <c r="B244" s="560"/>
      <c r="C244" s="555"/>
      <c r="D244" s="556"/>
      <c r="E244" s="274"/>
      <c r="F244" s="274"/>
      <c r="G244" s="272"/>
      <c r="H244" s="328">
        <f t="shared" si="7"/>
        <v>30</v>
      </c>
      <c r="I244" s="262">
        <f t="shared" si="8"/>
        <v>1900</v>
      </c>
    </row>
    <row r="245" spans="1:9" s="13" customFormat="1" ht="12.75" x14ac:dyDescent="0.25">
      <c r="A245" s="559"/>
      <c r="B245" s="560"/>
      <c r="C245" s="555"/>
      <c r="D245" s="556"/>
      <c r="E245" s="274"/>
      <c r="F245" s="274"/>
      <c r="G245" s="272"/>
      <c r="H245" s="328">
        <f t="shared" si="7"/>
        <v>30</v>
      </c>
      <c r="I245" s="262">
        <f t="shared" si="8"/>
        <v>1900</v>
      </c>
    </row>
    <row r="246" spans="1:9" s="13" customFormat="1" ht="12.75" x14ac:dyDescent="0.25">
      <c r="A246" s="559"/>
      <c r="B246" s="560"/>
      <c r="C246" s="555"/>
      <c r="D246" s="556"/>
      <c r="E246" s="274"/>
      <c r="F246" s="274"/>
      <c r="G246" s="272"/>
      <c r="H246" s="328">
        <f t="shared" si="7"/>
        <v>30</v>
      </c>
      <c r="I246" s="262">
        <f t="shared" si="8"/>
        <v>1900</v>
      </c>
    </row>
    <row r="247" spans="1:9" s="13" customFormat="1" ht="12.75" x14ac:dyDescent="0.25">
      <c r="A247" s="559"/>
      <c r="B247" s="560"/>
      <c r="C247" s="555"/>
      <c r="D247" s="556"/>
      <c r="E247" s="274"/>
      <c r="F247" s="274"/>
      <c r="G247" s="272"/>
      <c r="H247" s="328">
        <f t="shared" si="7"/>
        <v>30</v>
      </c>
      <c r="I247" s="262">
        <f t="shared" si="8"/>
        <v>1900</v>
      </c>
    </row>
    <row r="248" spans="1:9" s="13" customFormat="1" ht="12.75" x14ac:dyDescent="0.25">
      <c r="A248" s="559"/>
      <c r="B248" s="560"/>
      <c r="C248" s="555"/>
      <c r="D248" s="556"/>
      <c r="E248" s="274"/>
      <c r="F248" s="274"/>
      <c r="G248" s="272"/>
      <c r="H248" s="328">
        <f t="shared" si="7"/>
        <v>30</v>
      </c>
      <c r="I248" s="262">
        <f t="shared" si="8"/>
        <v>1900</v>
      </c>
    </row>
    <row r="249" spans="1:9" s="13" customFormat="1" ht="12.75" x14ac:dyDescent="0.25">
      <c r="A249" s="559"/>
      <c r="B249" s="560"/>
      <c r="C249" s="555"/>
      <c r="D249" s="556"/>
      <c r="E249" s="274"/>
      <c r="F249" s="274"/>
      <c r="G249" s="272"/>
      <c r="H249" s="328">
        <f t="shared" si="7"/>
        <v>30</v>
      </c>
      <c r="I249" s="262">
        <f t="shared" si="8"/>
        <v>1900</v>
      </c>
    </row>
    <row r="250" spans="1:9" s="13" customFormat="1" ht="12.75" x14ac:dyDescent="0.25">
      <c r="A250" s="559"/>
      <c r="B250" s="560"/>
      <c r="C250" s="555"/>
      <c r="D250" s="556"/>
      <c r="E250" s="274"/>
      <c r="F250" s="274"/>
      <c r="G250" s="272"/>
      <c r="H250" s="328">
        <f t="shared" si="7"/>
        <v>30</v>
      </c>
      <c r="I250" s="262">
        <f t="shared" si="8"/>
        <v>1900</v>
      </c>
    </row>
    <row r="251" spans="1:9" s="13" customFormat="1" ht="12.75" x14ac:dyDescent="0.25">
      <c r="A251" s="559"/>
      <c r="B251" s="560"/>
      <c r="C251" s="555"/>
      <c r="D251" s="556"/>
      <c r="E251" s="274"/>
      <c r="F251" s="274"/>
      <c r="G251" s="272"/>
      <c r="H251" s="328">
        <f t="shared" si="7"/>
        <v>30</v>
      </c>
      <c r="I251" s="262">
        <f t="shared" si="8"/>
        <v>1900</v>
      </c>
    </row>
    <row r="252" spans="1:9" s="13" customFormat="1" ht="12.75" x14ac:dyDescent="0.25">
      <c r="A252" s="559"/>
      <c r="B252" s="560"/>
      <c r="C252" s="555"/>
      <c r="D252" s="556"/>
      <c r="E252" s="274"/>
      <c r="F252" s="274"/>
      <c r="G252" s="272"/>
      <c r="H252" s="328">
        <f t="shared" si="7"/>
        <v>30</v>
      </c>
      <c r="I252" s="262">
        <f t="shared" si="8"/>
        <v>1900</v>
      </c>
    </row>
    <row r="253" spans="1:9" s="13" customFormat="1" ht="12.75" x14ac:dyDescent="0.25">
      <c r="A253" s="559"/>
      <c r="B253" s="560"/>
      <c r="C253" s="555"/>
      <c r="D253" s="556"/>
      <c r="E253" s="274"/>
      <c r="F253" s="274"/>
      <c r="G253" s="272"/>
      <c r="H253" s="328">
        <f t="shared" si="7"/>
        <v>30</v>
      </c>
      <c r="I253" s="262">
        <f t="shared" si="8"/>
        <v>1900</v>
      </c>
    </row>
    <row r="254" spans="1:9" s="13" customFormat="1" ht="12.75" x14ac:dyDescent="0.25">
      <c r="A254" s="559"/>
      <c r="B254" s="560"/>
      <c r="C254" s="555"/>
      <c r="D254" s="556"/>
      <c r="E254" s="274"/>
      <c r="F254" s="274"/>
      <c r="G254" s="272"/>
      <c r="H254" s="328">
        <f t="shared" si="7"/>
        <v>30</v>
      </c>
      <c r="I254" s="262">
        <f t="shared" si="8"/>
        <v>1900</v>
      </c>
    </row>
    <row r="255" spans="1:9" s="13" customFormat="1" ht="12.75" x14ac:dyDescent="0.25">
      <c r="A255" s="559"/>
      <c r="B255" s="560"/>
      <c r="C255" s="555"/>
      <c r="D255" s="556"/>
      <c r="E255" s="274"/>
      <c r="F255" s="274"/>
      <c r="G255" s="272"/>
      <c r="H255" s="328">
        <f t="shared" si="7"/>
        <v>30</v>
      </c>
      <c r="I255" s="262">
        <f t="shared" si="8"/>
        <v>1900</v>
      </c>
    </row>
    <row r="256" spans="1:9" s="13" customFormat="1" ht="12.75" x14ac:dyDescent="0.25">
      <c r="A256" s="559"/>
      <c r="B256" s="560"/>
      <c r="C256" s="555"/>
      <c r="D256" s="556"/>
      <c r="E256" s="274"/>
      <c r="F256" s="274"/>
      <c r="G256" s="272"/>
      <c r="H256" s="328">
        <f t="shared" si="7"/>
        <v>30</v>
      </c>
      <c r="I256" s="262">
        <f t="shared" si="8"/>
        <v>1900</v>
      </c>
    </row>
    <row r="257" spans="1:9" s="13" customFormat="1" ht="12.75" x14ac:dyDescent="0.25">
      <c r="A257" s="559"/>
      <c r="B257" s="560"/>
      <c r="C257" s="555"/>
      <c r="D257" s="556"/>
      <c r="E257" s="274"/>
      <c r="F257" s="274"/>
      <c r="G257" s="272"/>
      <c r="H257" s="328">
        <f t="shared" si="7"/>
        <v>30</v>
      </c>
      <c r="I257" s="262">
        <f t="shared" si="8"/>
        <v>1900</v>
      </c>
    </row>
    <row r="258" spans="1:9" s="13" customFormat="1" ht="12.75" x14ac:dyDescent="0.25">
      <c r="A258" s="559"/>
      <c r="B258" s="560"/>
      <c r="C258" s="555"/>
      <c r="D258" s="556"/>
      <c r="E258" s="274"/>
      <c r="F258" s="274"/>
      <c r="G258" s="272"/>
      <c r="H258" s="328">
        <f t="shared" si="7"/>
        <v>30</v>
      </c>
      <c r="I258" s="262">
        <f t="shared" si="8"/>
        <v>1900</v>
      </c>
    </row>
    <row r="259" spans="1:9" s="13" customFormat="1" ht="12.75" x14ac:dyDescent="0.25">
      <c r="A259" s="559"/>
      <c r="B259" s="560"/>
      <c r="C259" s="555"/>
      <c r="D259" s="556"/>
      <c r="E259" s="274"/>
      <c r="F259" s="274"/>
      <c r="G259" s="272"/>
      <c r="H259" s="328">
        <f t="shared" si="7"/>
        <v>30</v>
      </c>
      <c r="I259" s="262">
        <f t="shared" si="8"/>
        <v>1900</v>
      </c>
    </row>
    <row r="260" spans="1:9" s="13" customFormat="1" ht="12.75" x14ac:dyDescent="0.25">
      <c r="A260" s="559"/>
      <c r="B260" s="560"/>
      <c r="C260" s="555"/>
      <c r="D260" s="556"/>
      <c r="E260" s="274"/>
      <c r="F260" s="274"/>
      <c r="G260" s="272"/>
      <c r="H260" s="328">
        <f t="shared" si="7"/>
        <v>30</v>
      </c>
      <c r="I260" s="262">
        <f t="shared" si="8"/>
        <v>1900</v>
      </c>
    </row>
    <row r="261" spans="1:9" s="13" customFormat="1" ht="12.75" x14ac:dyDescent="0.25">
      <c r="A261" s="559"/>
      <c r="B261" s="560"/>
      <c r="C261" s="555"/>
      <c r="D261" s="556"/>
      <c r="E261" s="274"/>
      <c r="F261" s="274"/>
      <c r="G261" s="272"/>
      <c r="H261" s="328">
        <f t="shared" si="7"/>
        <v>30</v>
      </c>
      <c r="I261" s="262">
        <f t="shared" si="8"/>
        <v>1900</v>
      </c>
    </row>
    <row r="262" spans="1:9" s="13" customFormat="1" ht="12.75" x14ac:dyDescent="0.25">
      <c r="A262" s="559"/>
      <c r="B262" s="560"/>
      <c r="C262" s="555"/>
      <c r="D262" s="556"/>
      <c r="E262" s="274"/>
      <c r="F262" s="274"/>
      <c r="G262" s="272"/>
      <c r="H262" s="328">
        <f t="shared" si="7"/>
        <v>30</v>
      </c>
      <c r="I262" s="262">
        <f t="shared" si="8"/>
        <v>1900</v>
      </c>
    </row>
    <row r="263" spans="1:9" s="13" customFormat="1" ht="12.75" x14ac:dyDescent="0.25">
      <c r="A263" s="559"/>
      <c r="B263" s="560"/>
      <c r="C263" s="555"/>
      <c r="D263" s="556"/>
      <c r="E263" s="274"/>
      <c r="F263" s="274"/>
      <c r="G263" s="272"/>
      <c r="H263" s="328">
        <f t="shared" si="7"/>
        <v>30</v>
      </c>
      <c r="I263" s="262">
        <f t="shared" si="8"/>
        <v>1900</v>
      </c>
    </row>
    <row r="264" spans="1:9" s="13" customFormat="1" ht="12.75" x14ac:dyDescent="0.25">
      <c r="A264" s="559"/>
      <c r="B264" s="560"/>
      <c r="C264" s="555"/>
      <c r="D264" s="556"/>
      <c r="E264" s="274"/>
      <c r="F264" s="274"/>
      <c r="G264" s="272"/>
      <c r="H264" s="328">
        <f t="shared" si="7"/>
        <v>30</v>
      </c>
      <c r="I264" s="262">
        <f t="shared" si="8"/>
        <v>1900</v>
      </c>
    </row>
    <row r="265" spans="1:9" s="13" customFormat="1" ht="12.75" x14ac:dyDescent="0.25">
      <c r="A265" s="559"/>
      <c r="B265" s="560"/>
      <c r="C265" s="555"/>
      <c r="D265" s="556"/>
      <c r="E265" s="274"/>
      <c r="F265" s="274"/>
      <c r="G265" s="272"/>
      <c r="H265" s="328">
        <f t="shared" si="7"/>
        <v>30</v>
      </c>
      <c r="I265" s="262">
        <f t="shared" si="8"/>
        <v>1900</v>
      </c>
    </row>
    <row r="266" spans="1:9" s="13" customFormat="1" ht="12.75" x14ac:dyDescent="0.25">
      <c r="A266" s="559"/>
      <c r="B266" s="560"/>
      <c r="C266" s="555"/>
      <c r="D266" s="556"/>
      <c r="E266" s="274"/>
      <c r="F266" s="274"/>
      <c r="G266" s="272"/>
      <c r="H266" s="328">
        <f t="shared" si="7"/>
        <v>30</v>
      </c>
      <c r="I266" s="262">
        <f t="shared" si="8"/>
        <v>1900</v>
      </c>
    </row>
    <row r="267" spans="1:9" s="13" customFormat="1" ht="12.75" x14ac:dyDescent="0.25">
      <c r="A267" s="559"/>
      <c r="B267" s="560"/>
      <c r="C267" s="555"/>
      <c r="D267" s="556"/>
      <c r="E267" s="274"/>
      <c r="F267" s="274"/>
      <c r="G267" s="272"/>
      <c r="H267" s="328">
        <f t="shared" si="7"/>
        <v>30</v>
      </c>
      <c r="I267" s="262">
        <f t="shared" si="8"/>
        <v>1900</v>
      </c>
    </row>
    <row r="268" spans="1:9" s="13" customFormat="1" ht="12.75" x14ac:dyDescent="0.25">
      <c r="A268" s="559"/>
      <c r="B268" s="560"/>
      <c r="C268" s="555"/>
      <c r="D268" s="556"/>
      <c r="E268" s="274"/>
      <c r="F268" s="274"/>
      <c r="G268" s="272"/>
      <c r="H268" s="328">
        <f t="shared" si="7"/>
        <v>30</v>
      </c>
      <c r="I268" s="262">
        <f t="shared" si="8"/>
        <v>1900</v>
      </c>
    </row>
    <row r="269" spans="1:9" s="13" customFormat="1" ht="12.75" x14ac:dyDescent="0.25">
      <c r="A269" s="559"/>
      <c r="B269" s="560"/>
      <c r="C269" s="555"/>
      <c r="D269" s="556"/>
      <c r="E269" s="274"/>
      <c r="F269" s="274"/>
      <c r="G269" s="272"/>
      <c r="H269" s="328">
        <f t="shared" si="7"/>
        <v>30</v>
      </c>
      <c r="I269" s="262">
        <f t="shared" si="8"/>
        <v>1900</v>
      </c>
    </row>
    <row r="270" spans="1:9" s="13" customFormat="1" ht="12.75" x14ac:dyDescent="0.25">
      <c r="A270" s="559"/>
      <c r="B270" s="560"/>
      <c r="C270" s="555"/>
      <c r="D270" s="556"/>
      <c r="E270" s="274"/>
      <c r="F270" s="274"/>
      <c r="G270" s="272"/>
      <c r="H270" s="328">
        <f t="shared" si="7"/>
        <v>30</v>
      </c>
      <c r="I270" s="262">
        <f t="shared" si="8"/>
        <v>1900</v>
      </c>
    </row>
    <row r="271" spans="1:9" s="13" customFormat="1" ht="12.75" x14ac:dyDescent="0.25">
      <c r="A271" s="559"/>
      <c r="B271" s="560"/>
      <c r="C271" s="555"/>
      <c r="D271" s="556"/>
      <c r="E271" s="274"/>
      <c r="F271" s="274"/>
      <c r="G271" s="272"/>
      <c r="H271" s="328">
        <f t="shared" si="7"/>
        <v>30</v>
      </c>
      <c r="I271" s="262">
        <f t="shared" si="8"/>
        <v>1900</v>
      </c>
    </row>
    <row r="272" spans="1:9" s="13" customFormat="1" ht="12.75" x14ac:dyDescent="0.25">
      <c r="A272" s="559"/>
      <c r="B272" s="560"/>
      <c r="C272" s="555"/>
      <c r="D272" s="556"/>
      <c r="E272" s="274"/>
      <c r="F272" s="274"/>
      <c r="G272" s="272"/>
      <c r="H272" s="328">
        <f t="shared" ref="H272:H335" si="9">H271+E272-F272</f>
        <v>30</v>
      </c>
      <c r="I272" s="262">
        <f t="shared" si="8"/>
        <v>1900</v>
      </c>
    </row>
    <row r="273" spans="1:9" s="13" customFormat="1" ht="12.75" x14ac:dyDescent="0.25">
      <c r="A273" s="559"/>
      <c r="B273" s="560"/>
      <c r="C273" s="555"/>
      <c r="D273" s="556"/>
      <c r="E273" s="274"/>
      <c r="F273" s="274"/>
      <c r="G273" s="272"/>
      <c r="H273" s="328">
        <f t="shared" si="9"/>
        <v>30</v>
      </c>
      <c r="I273" s="262">
        <f t="shared" si="8"/>
        <v>1900</v>
      </c>
    </row>
    <row r="274" spans="1:9" s="13" customFormat="1" ht="12.75" x14ac:dyDescent="0.25">
      <c r="A274" s="559"/>
      <c r="B274" s="560"/>
      <c r="C274" s="555"/>
      <c r="D274" s="556"/>
      <c r="E274" s="274"/>
      <c r="F274" s="274"/>
      <c r="G274" s="272"/>
      <c r="H274" s="328">
        <f t="shared" si="9"/>
        <v>30</v>
      </c>
      <c r="I274" s="262">
        <f t="shared" si="8"/>
        <v>1900</v>
      </c>
    </row>
    <row r="275" spans="1:9" s="13" customFormat="1" ht="12.75" x14ac:dyDescent="0.25">
      <c r="A275" s="559"/>
      <c r="B275" s="560"/>
      <c r="C275" s="555"/>
      <c r="D275" s="556"/>
      <c r="E275" s="274"/>
      <c r="F275" s="274"/>
      <c r="G275" s="272"/>
      <c r="H275" s="328">
        <f t="shared" si="9"/>
        <v>30</v>
      </c>
      <c r="I275" s="262">
        <f t="shared" si="8"/>
        <v>1900</v>
      </c>
    </row>
    <row r="276" spans="1:9" s="13" customFormat="1" ht="12.75" x14ac:dyDescent="0.25">
      <c r="A276" s="559"/>
      <c r="B276" s="560"/>
      <c r="C276" s="555"/>
      <c r="D276" s="556"/>
      <c r="E276" s="274"/>
      <c r="F276" s="274"/>
      <c r="G276" s="272"/>
      <c r="H276" s="328">
        <f t="shared" si="9"/>
        <v>30</v>
      </c>
      <c r="I276" s="262">
        <f t="shared" ref="I276:I339" si="10">YEAR(A276)</f>
        <v>1900</v>
      </c>
    </row>
    <row r="277" spans="1:9" s="13" customFormat="1" ht="12.75" x14ac:dyDescent="0.25">
      <c r="A277" s="559"/>
      <c r="B277" s="560"/>
      <c r="C277" s="555"/>
      <c r="D277" s="556"/>
      <c r="E277" s="274"/>
      <c r="F277" s="274"/>
      <c r="G277" s="272"/>
      <c r="H277" s="328">
        <f t="shared" si="9"/>
        <v>30</v>
      </c>
      <c r="I277" s="262">
        <f t="shared" si="10"/>
        <v>1900</v>
      </c>
    </row>
    <row r="278" spans="1:9" s="13" customFormat="1" ht="12.75" x14ac:dyDescent="0.25">
      <c r="A278" s="559"/>
      <c r="B278" s="560"/>
      <c r="C278" s="555"/>
      <c r="D278" s="556"/>
      <c r="E278" s="274"/>
      <c r="F278" s="274"/>
      <c r="G278" s="272"/>
      <c r="H278" s="328">
        <f t="shared" si="9"/>
        <v>30</v>
      </c>
      <c r="I278" s="262">
        <f t="shared" si="10"/>
        <v>1900</v>
      </c>
    </row>
    <row r="279" spans="1:9" s="13" customFormat="1" ht="12.75" x14ac:dyDescent="0.25">
      <c r="A279" s="559"/>
      <c r="B279" s="560"/>
      <c r="C279" s="555"/>
      <c r="D279" s="556"/>
      <c r="E279" s="274"/>
      <c r="F279" s="274"/>
      <c r="G279" s="272"/>
      <c r="H279" s="328">
        <f t="shared" si="9"/>
        <v>30</v>
      </c>
      <c r="I279" s="262">
        <f t="shared" si="10"/>
        <v>1900</v>
      </c>
    </row>
    <row r="280" spans="1:9" s="13" customFormat="1" ht="12.75" x14ac:dyDescent="0.25">
      <c r="A280" s="559"/>
      <c r="B280" s="560"/>
      <c r="C280" s="555"/>
      <c r="D280" s="556"/>
      <c r="E280" s="274"/>
      <c r="F280" s="274"/>
      <c r="G280" s="272"/>
      <c r="H280" s="328">
        <f t="shared" si="9"/>
        <v>30</v>
      </c>
      <c r="I280" s="262">
        <f t="shared" si="10"/>
        <v>1900</v>
      </c>
    </row>
    <row r="281" spans="1:9" s="13" customFormat="1" ht="12.75" x14ac:dyDescent="0.25">
      <c r="A281" s="559"/>
      <c r="B281" s="560"/>
      <c r="C281" s="555"/>
      <c r="D281" s="556"/>
      <c r="E281" s="274"/>
      <c r="F281" s="274"/>
      <c r="G281" s="272"/>
      <c r="H281" s="328">
        <f t="shared" si="9"/>
        <v>30</v>
      </c>
      <c r="I281" s="262">
        <f t="shared" si="10"/>
        <v>1900</v>
      </c>
    </row>
    <row r="282" spans="1:9" s="13" customFormat="1" ht="12.75" x14ac:dyDescent="0.25">
      <c r="A282" s="559"/>
      <c r="B282" s="560"/>
      <c r="C282" s="555"/>
      <c r="D282" s="556"/>
      <c r="E282" s="274"/>
      <c r="F282" s="274"/>
      <c r="G282" s="272"/>
      <c r="H282" s="328">
        <f t="shared" si="9"/>
        <v>30</v>
      </c>
      <c r="I282" s="262">
        <f t="shared" si="10"/>
        <v>1900</v>
      </c>
    </row>
    <row r="283" spans="1:9" s="13" customFormat="1" ht="12.75" x14ac:dyDescent="0.25">
      <c r="A283" s="559"/>
      <c r="B283" s="560"/>
      <c r="C283" s="555"/>
      <c r="D283" s="556"/>
      <c r="E283" s="274"/>
      <c r="F283" s="274"/>
      <c r="G283" s="272"/>
      <c r="H283" s="328">
        <f t="shared" si="9"/>
        <v>30</v>
      </c>
      <c r="I283" s="262">
        <f t="shared" si="10"/>
        <v>1900</v>
      </c>
    </row>
    <row r="284" spans="1:9" s="13" customFormat="1" ht="12.75" x14ac:dyDescent="0.25">
      <c r="A284" s="559"/>
      <c r="B284" s="560"/>
      <c r="C284" s="555"/>
      <c r="D284" s="556"/>
      <c r="E284" s="274"/>
      <c r="F284" s="274"/>
      <c r="G284" s="272"/>
      <c r="H284" s="328">
        <f t="shared" si="9"/>
        <v>30</v>
      </c>
      <c r="I284" s="262">
        <f t="shared" si="10"/>
        <v>1900</v>
      </c>
    </row>
    <row r="285" spans="1:9" s="13" customFormat="1" ht="12.75" x14ac:dyDescent="0.25">
      <c r="A285" s="559"/>
      <c r="B285" s="560"/>
      <c r="C285" s="555"/>
      <c r="D285" s="556"/>
      <c r="E285" s="274"/>
      <c r="F285" s="274"/>
      <c r="G285" s="272"/>
      <c r="H285" s="328">
        <f t="shared" si="9"/>
        <v>30</v>
      </c>
      <c r="I285" s="262">
        <f t="shared" si="10"/>
        <v>1900</v>
      </c>
    </row>
    <row r="286" spans="1:9" s="13" customFormat="1" ht="12.75" x14ac:dyDescent="0.25">
      <c r="A286" s="559"/>
      <c r="B286" s="560"/>
      <c r="C286" s="555"/>
      <c r="D286" s="556"/>
      <c r="E286" s="274"/>
      <c r="F286" s="274"/>
      <c r="G286" s="272"/>
      <c r="H286" s="328">
        <f t="shared" si="9"/>
        <v>30</v>
      </c>
      <c r="I286" s="262">
        <f t="shared" si="10"/>
        <v>1900</v>
      </c>
    </row>
    <row r="287" spans="1:9" s="13" customFormat="1" ht="12.75" x14ac:dyDescent="0.25">
      <c r="A287" s="559"/>
      <c r="B287" s="560"/>
      <c r="C287" s="555"/>
      <c r="D287" s="556"/>
      <c r="E287" s="274"/>
      <c r="F287" s="274"/>
      <c r="G287" s="272"/>
      <c r="H287" s="328">
        <f t="shared" si="9"/>
        <v>30</v>
      </c>
      <c r="I287" s="262">
        <f t="shared" si="10"/>
        <v>1900</v>
      </c>
    </row>
    <row r="288" spans="1:9" s="13" customFormat="1" ht="12.75" x14ac:dyDescent="0.25">
      <c r="A288" s="559"/>
      <c r="B288" s="560"/>
      <c r="C288" s="555"/>
      <c r="D288" s="556"/>
      <c r="E288" s="274"/>
      <c r="F288" s="274"/>
      <c r="G288" s="272"/>
      <c r="H288" s="328">
        <f t="shared" si="9"/>
        <v>30</v>
      </c>
      <c r="I288" s="262">
        <f t="shared" si="10"/>
        <v>1900</v>
      </c>
    </row>
    <row r="289" spans="1:9" s="13" customFormat="1" ht="12.75" x14ac:dyDescent="0.25">
      <c r="A289" s="559"/>
      <c r="B289" s="560"/>
      <c r="C289" s="555"/>
      <c r="D289" s="556"/>
      <c r="E289" s="274"/>
      <c r="F289" s="274"/>
      <c r="G289" s="272"/>
      <c r="H289" s="328">
        <f t="shared" si="9"/>
        <v>30</v>
      </c>
      <c r="I289" s="262">
        <f t="shared" si="10"/>
        <v>1900</v>
      </c>
    </row>
    <row r="290" spans="1:9" s="13" customFormat="1" ht="12.75" x14ac:dyDescent="0.25">
      <c r="A290" s="559"/>
      <c r="B290" s="560"/>
      <c r="C290" s="555"/>
      <c r="D290" s="556"/>
      <c r="E290" s="274"/>
      <c r="F290" s="274"/>
      <c r="G290" s="272"/>
      <c r="H290" s="328">
        <f t="shared" si="9"/>
        <v>30</v>
      </c>
      <c r="I290" s="262">
        <f t="shared" si="10"/>
        <v>1900</v>
      </c>
    </row>
    <row r="291" spans="1:9" s="13" customFormat="1" ht="12.75" x14ac:dyDescent="0.25">
      <c r="A291" s="559"/>
      <c r="B291" s="560"/>
      <c r="C291" s="555"/>
      <c r="D291" s="556"/>
      <c r="E291" s="274"/>
      <c r="F291" s="274"/>
      <c r="G291" s="272"/>
      <c r="H291" s="328">
        <f t="shared" si="9"/>
        <v>30</v>
      </c>
      <c r="I291" s="262">
        <f t="shared" si="10"/>
        <v>1900</v>
      </c>
    </row>
    <row r="292" spans="1:9" s="13" customFormat="1" ht="12.75" x14ac:dyDescent="0.25">
      <c r="A292" s="559"/>
      <c r="B292" s="560"/>
      <c r="C292" s="555"/>
      <c r="D292" s="556"/>
      <c r="E292" s="274"/>
      <c r="F292" s="274"/>
      <c r="G292" s="272"/>
      <c r="H292" s="328">
        <f t="shared" si="9"/>
        <v>30</v>
      </c>
      <c r="I292" s="262">
        <f t="shared" si="10"/>
        <v>1900</v>
      </c>
    </row>
    <row r="293" spans="1:9" s="13" customFormat="1" ht="12.75" x14ac:dyDescent="0.25">
      <c r="A293" s="559"/>
      <c r="B293" s="560"/>
      <c r="C293" s="555"/>
      <c r="D293" s="556"/>
      <c r="E293" s="274"/>
      <c r="F293" s="274"/>
      <c r="G293" s="272"/>
      <c r="H293" s="328">
        <f t="shared" si="9"/>
        <v>30</v>
      </c>
      <c r="I293" s="262">
        <f t="shared" si="10"/>
        <v>1900</v>
      </c>
    </row>
    <row r="294" spans="1:9" s="13" customFormat="1" ht="12.75" x14ac:dyDescent="0.25">
      <c r="A294" s="559"/>
      <c r="B294" s="560"/>
      <c r="C294" s="555"/>
      <c r="D294" s="556"/>
      <c r="E294" s="274"/>
      <c r="F294" s="274"/>
      <c r="G294" s="272"/>
      <c r="H294" s="328">
        <f t="shared" si="9"/>
        <v>30</v>
      </c>
      <c r="I294" s="262">
        <f t="shared" si="10"/>
        <v>1900</v>
      </c>
    </row>
    <row r="295" spans="1:9" s="13" customFormat="1" ht="12.75" x14ac:dyDescent="0.25">
      <c r="A295" s="559"/>
      <c r="B295" s="560"/>
      <c r="C295" s="555"/>
      <c r="D295" s="556"/>
      <c r="E295" s="274"/>
      <c r="F295" s="274"/>
      <c r="G295" s="272"/>
      <c r="H295" s="328">
        <f t="shared" si="9"/>
        <v>30</v>
      </c>
      <c r="I295" s="262">
        <f t="shared" si="10"/>
        <v>1900</v>
      </c>
    </row>
    <row r="296" spans="1:9" s="13" customFormat="1" ht="12.75" x14ac:dyDescent="0.25">
      <c r="A296" s="559"/>
      <c r="B296" s="560"/>
      <c r="C296" s="555"/>
      <c r="D296" s="556"/>
      <c r="E296" s="274"/>
      <c r="F296" s="274"/>
      <c r="G296" s="272"/>
      <c r="H296" s="328">
        <f t="shared" si="9"/>
        <v>30</v>
      </c>
      <c r="I296" s="262">
        <f t="shared" si="10"/>
        <v>1900</v>
      </c>
    </row>
    <row r="297" spans="1:9" s="13" customFormat="1" ht="12.75" x14ac:dyDescent="0.25">
      <c r="A297" s="559"/>
      <c r="B297" s="560"/>
      <c r="C297" s="555"/>
      <c r="D297" s="556"/>
      <c r="E297" s="274"/>
      <c r="F297" s="274"/>
      <c r="G297" s="272"/>
      <c r="H297" s="328">
        <f t="shared" si="9"/>
        <v>30</v>
      </c>
      <c r="I297" s="262">
        <f t="shared" si="10"/>
        <v>1900</v>
      </c>
    </row>
    <row r="298" spans="1:9" s="13" customFormat="1" ht="12.75" x14ac:dyDescent="0.25">
      <c r="A298" s="559"/>
      <c r="B298" s="560"/>
      <c r="C298" s="555"/>
      <c r="D298" s="556"/>
      <c r="E298" s="274"/>
      <c r="F298" s="274"/>
      <c r="G298" s="272"/>
      <c r="H298" s="328">
        <f t="shared" si="9"/>
        <v>30</v>
      </c>
      <c r="I298" s="262">
        <f t="shared" si="10"/>
        <v>1900</v>
      </c>
    </row>
    <row r="299" spans="1:9" s="13" customFormat="1" ht="12.75" x14ac:dyDescent="0.25">
      <c r="A299" s="559"/>
      <c r="B299" s="560"/>
      <c r="C299" s="555"/>
      <c r="D299" s="556"/>
      <c r="E299" s="274"/>
      <c r="F299" s="274"/>
      <c r="G299" s="272"/>
      <c r="H299" s="328">
        <f t="shared" si="9"/>
        <v>30</v>
      </c>
      <c r="I299" s="262">
        <f t="shared" si="10"/>
        <v>1900</v>
      </c>
    </row>
    <row r="300" spans="1:9" s="13" customFormat="1" ht="12.75" x14ac:dyDescent="0.25">
      <c r="A300" s="559"/>
      <c r="B300" s="560"/>
      <c r="C300" s="555"/>
      <c r="D300" s="556"/>
      <c r="E300" s="274"/>
      <c r="F300" s="274"/>
      <c r="G300" s="272"/>
      <c r="H300" s="328">
        <f t="shared" si="9"/>
        <v>30</v>
      </c>
      <c r="I300" s="262">
        <f t="shared" si="10"/>
        <v>1900</v>
      </c>
    </row>
    <row r="301" spans="1:9" s="13" customFormat="1" ht="12.75" x14ac:dyDescent="0.25">
      <c r="A301" s="559"/>
      <c r="B301" s="560"/>
      <c r="C301" s="555"/>
      <c r="D301" s="556"/>
      <c r="E301" s="274"/>
      <c r="F301" s="274"/>
      <c r="G301" s="272"/>
      <c r="H301" s="328">
        <f t="shared" si="9"/>
        <v>30</v>
      </c>
      <c r="I301" s="262">
        <f t="shared" si="10"/>
        <v>1900</v>
      </c>
    </row>
    <row r="302" spans="1:9" s="13" customFormat="1" ht="12.75" x14ac:dyDescent="0.25">
      <c r="A302" s="559"/>
      <c r="B302" s="560"/>
      <c r="C302" s="555"/>
      <c r="D302" s="556"/>
      <c r="E302" s="274"/>
      <c r="F302" s="274"/>
      <c r="G302" s="272"/>
      <c r="H302" s="328">
        <f t="shared" si="9"/>
        <v>30</v>
      </c>
      <c r="I302" s="262">
        <f t="shared" si="10"/>
        <v>1900</v>
      </c>
    </row>
    <row r="303" spans="1:9" s="13" customFormat="1" ht="12.75" x14ac:dyDescent="0.25">
      <c r="A303" s="559"/>
      <c r="B303" s="560"/>
      <c r="C303" s="555"/>
      <c r="D303" s="556"/>
      <c r="E303" s="274"/>
      <c r="F303" s="274"/>
      <c r="G303" s="272"/>
      <c r="H303" s="328">
        <f t="shared" si="9"/>
        <v>30</v>
      </c>
      <c r="I303" s="262">
        <f t="shared" si="10"/>
        <v>1900</v>
      </c>
    </row>
    <row r="304" spans="1:9" s="13" customFormat="1" ht="12.75" x14ac:dyDescent="0.25">
      <c r="A304" s="559"/>
      <c r="B304" s="560"/>
      <c r="C304" s="555"/>
      <c r="D304" s="556"/>
      <c r="E304" s="274"/>
      <c r="F304" s="274"/>
      <c r="G304" s="272"/>
      <c r="H304" s="328">
        <f t="shared" si="9"/>
        <v>30</v>
      </c>
      <c r="I304" s="262">
        <f t="shared" si="10"/>
        <v>1900</v>
      </c>
    </row>
    <row r="305" spans="1:9" s="13" customFormat="1" ht="12.75" x14ac:dyDescent="0.25">
      <c r="A305" s="559"/>
      <c r="B305" s="560"/>
      <c r="C305" s="555"/>
      <c r="D305" s="556"/>
      <c r="E305" s="274"/>
      <c r="F305" s="274"/>
      <c r="G305" s="272"/>
      <c r="H305" s="328">
        <f t="shared" si="9"/>
        <v>30</v>
      </c>
      <c r="I305" s="262">
        <f t="shared" si="10"/>
        <v>1900</v>
      </c>
    </row>
    <row r="306" spans="1:9" s="13" customFormat="1" ht="12.75" x14ac:dyDescent="0.25">
      <c r="A306" s="559"/>
      <c r="B306" s="560"/>
      <c r="C306" s="555"/>
      <c r="D306" s="556"/>
      <c r="E306" s="274"/>
      <c r="F306" s="274"/>
      <c r="G306" s="272"/>
      <c r="H306" s="328">
        <f t="shared" si="9"/>
        <v>30</v>
      </c>
      <c r="I306" s="262">
        <f t="shared" si="10"/>
        <v>1900</v>
      </c>
    </row>
    <row r="307" spans="1:9" s="13" customFormat="1" ht="12.75" x14ac:dyDescent="0.25">
      <c r="A307" s="559"/>
      <c r="B307" s="560"/>
      <c r="C307" s="555"/>
      <c r="D307" s="556"/>
      <c r="E307" s="274"/>
      <c r="F307" s="274"/>
      <c r="G307" s="272"/>
      <c r="H307" s="328">
        <f t="shared" si="9"/>
        <v>30</v>
      </c>
      <c r="I307" s="262">
        <f t="shared" si="10"/>
        <v>1900</v>
      </c>
    </row>
    <row r="308" spans="1:9" s="13" customFormat="1" ht="12.75" x14ac:dyDescent="0.25">
      <c r="A308" s="559"/>
      <c r="B308" s="560"/>
      <c r="C308" s="555"/>
      <c r="D308" s="556"/>
      <c r="E308" s="274"/>
      <c r="F308" s="274"/>
      <c r="G308" s="272"/>
      <c r="H308" s="328">
        <f t="shared" si="9"/>
        <v>30</v>
      </c>
      <c r="I308" s="262">
        <f t="shared" si="10"/>
        <v>1900</v>
      </c>
    </row>
    <row r="309" spans="1:9" s="13" customFormat="1" ht="12.75" x14ac:dyDescent="0.25">
      <c r="A309" s="559"/>
      <c r="B309" s="560"/>
      <c r="C309" s="555"/>
      <c r="D309" s="556"/>
      <c r="E309" s="274"/>
      <c r="F309" s="274"/>
      <c r="G309" s="272"/>
      <c r="H309" s="328">
        <f t="shared" si="9"/>
        <v>30</v>
      </c>
      <c r="I309" s="262">
        <f t="shared" si="10"/>
        <v>1900</v>
      </c>
    </row>
    <row r="310" spans="1:9" s="13" customFormat="1" ht="12.75" x14ac:dyDescent="0.25">
      <c r="A310" s="559"/>
      <c r="B310" s="560"/>
      <c r="C310" s="555"/>
      <c r="D310" s="556"/>
      <c r="E310" s="274"/>
      <c r="F310" s="274"/>
      <c r="G310" s="272"/>
      <c r="H310" s="328">
        <f t="shared" si="9"/>
        <v>30</v>
      </c>
      <c r="I310" s="262">
        <f t="shared" si="10"/>
        <v>1900</v>
      </c>
    </row>
    <row r="311" spans="1:9" s="13" customFormat="1" ht="12.75" x14ac:dyDescent="0.25">
      <c r="A311" s="559"/>
      <c r="B311" s="560"/>
      <c r="C311" s="555"/>
      <c r="D311" s="556"/>
      <c r="E311" s="274"/>
      <c r="F311" s="274"/>
      <c r="G311" s="272"/>
      <c r="H311" s="328">
        <f t="shared" si="9"/>
        <v>30</v>
      </c>
      <c r="I311" s="262">
        <f t="shared" si="10"/>
        <v>1900</v>
      </c>
    </row>
    <row r="312" spans="1:9" s="13" customFormat="1" ht="12.75" x14ac:dyDescent="0.25">
      <c r="A312" s="559"/>
      <c r="B312" s="560"/>
      <c r="C312" s="555"/>
      <c r="D312" s="556"/>
      <c r="E312" s="274"/>
      <c r="F312" s="274"/>
      <c r="G312" s="272"/>
      <c r="H312" s="328">
        <f t="shared" si="9"/>
        <v>30</v>
      </c>
      <c r="I312" s="262">
        <f t="shared" si="10"/>
        <v>1900</v>
      </c>
    </row>
    <row r="313" spans="1:9" s="13" customFormat="1" ht="12.75" x14ac:dyDescent="0.25">
      <c r="A313" s="559"/>
      <c r="B313" s="560"/>
      <c r="C313" s="555"/>
      <c r="D313" s="556"/>
      <c r="E313" s="274"/>
      <c r="F313" s="274"/>
      <c r="G313" s="272"/>
      <c r="H313" s="328">
        <f t="shared" si="9"/>
        <v>30</v>
      </c>
      <c r="I313" s="262">
        <f t="shared" si="10"/>
        <v>1900</v>
      </c>
    </row>
    <row r="314" spans="1:9" s="13" customFormat="1" ht="12.75" x14ac:dyDescent="0.25">
      <c r="A314" s="559"/>
      <c r="B314" s="560"/>
      <c r="C314" s="555"/>
      <c r="D314" s="556"/>
      <c r="E314" s="274"/>
      <c r="F314" s="274"/>
      <c r="G314" s="272"/>
      <c r="H314" s="328">
        <f t="shared" si="9"/>
        <v>30</v>
      </c>
      <c r="I314" s="262">
        <f t="shared" si="10"/>
        <v>1900</v>
      </c>
    </row>
    <row r="315" spans="1:9" s="13" customFormat="1" ht="12.75" x14ac:dyDescent="0.25">
      <c r="A315" s="559"/>
      <c r="B315" s="560"/>
      <c r="C315" s="555"/>
      <c r="D315" s="556"/>
      <c r="E315" s="274"/>
      <c r="F315" s="274"/>
      <c r="G315" s="272"/>
      <c r="H315" s="328">
        <f t="shared" si="9"/>
        <v>30</v>
      </c>
      <c r="I315" s="262">
        <f t="shared" si="10"/>
        <v>1900</v>
      </c>
    </row>
    <row r="316" spans="1:9" s="13" customFormat="1" ht="12.75" x14ac:dyDescent="0.25">
      <c r="A316" s="559"/>
      <c r="B316" s="560"/>
      <c r="C316" s="555"/>
      <c r="D316" s="556"/>
      <c r="E316" s="274"/>
      <c r="F316" s="274"/>
      <c r="G316" s="272"/>
      <c r="H316" s="328">
        <f t="shared" si="9"/>
        <v>30</v>
      </c>
      <c r="I316" s="262">
        <f t="shared" si="10"/>
        <v>1900</v>
      </c>
    </row>
    <row r="317" spans="1:9" s="13" customFormat="1" ht="12.75" x14ac:dyDescent="0.25">
      <c r="A317" s="559"/>
      <c r="B317" s="560"/>
      <c r="C317" s="555"/>
      <c r="D317" s="556"/>
      <c r="E317" s="274"/>
      <c r="F317" s="274"/>
      <c r="G317" s="272"/>
      <c r="H317" s="328">
        <f t="shared" si="9"/>
        <v>30</v>
      </c>
      <c r="I317" s="262">
        <f t="shared" si="10"/>
        <v>1900</v>
      </c>
    </row>
    <row r="318" spans="1:9" s="13" customFormat="1" ht="12.75" x14ac:dyDescent="0.25">
      <c r="A318" s="559"/>
      <c r="B318" s="560"/>
      <c r="C318" s="555"/>
      <c r="D318" s="556"/>
      <c r="E318" s="274"/>
      <c r="F318" s="274"/>
      <c r="G318" s="272"/>
      <c r="H318" s="328">
        <f t="shared" si="9"/>
        <v>30</v>
      </c>
      <c r="I318" s="262">
        <f t="shared" si="10"/>
        <v>1900</v>
      </c>
    </row>
    <row r="319" spans="1:9" s="13" customFormat="1" ht="12.75" x14ac:dyDescent="0.25">
      <c r="A319" s="559"/>
      <c r="B319" s="560"/>
      <c r="C319" s="555"/>
      <c r="D319" s="556"/>
      <c r="E319" s="274"/>
      <c r="F319" s="274"/>
      <c r="G319" s="272"/>
      <c r="H319" s="328">
        <f t="shared" si="9"/>
        <v>30</v>
      </c>
      <c r="I319" s="262">
        <f t="shared" si="10"/>
        <v>1900</v>
      </c>
    </row>
    <row r="320" spans="1:9" s="13" customFormat="1" ht="12.75" x14ac:dyDescent="0.25">
      <c r="A320" s="559"/>
      <c r="B320" s="560"/>
      <c r="C320" s="555"/>
      <c r="D320" s="556"/>
      <c r="E320" s="274"/>
      <c r="F320" s="274"/>
      <c r="G320" s="272"/>
      <c r="H320" s="328">
        <f t="shared" si="9"/>
        <v>30</v>
      </c>
      <c r="I320" s="262">
        <f t="shared" si="10"/>
        <v>1900</v>
      </c>
    </row>
    <row r="321" spans="1:9" s="13" customFormat="1" ht="12.75" x14ac:dyDescent="0.25">
      <c r="A321" s="559"/>
      <c r="B321" s="560"/>
      <c r="C321" s="555"/>
      <c r="D321" s="556"/>
      <c r="E321" s="274"/>
      <c r="F321" s="274"/>
      <c r="G321" s="272"/>
      <c r="H321" s="328">
        <f t="shared" si="9"/>
        <v>30</v>
      </c>
      <c r="I321" s="262">
        <f t="shared" si="10"/>
        <v>1900</v>
      </c>
    </row>
    <row r="322" spans="1:9" s="13" customFormat="1" ht="12.75" x14ac:dyDescent="0.25">
      <c r="A322" s="559"/>
      <c r="B322" s="560"/>
      <c r="C322" s="555"/>
      <c r="D322" s="556"/>
      <c r="E322" s="274"/>
      <c r="F322" s="274"/>
      <c r="G322" s="272"/>
      <c r="H322" s="328">
        <f t="shared" si="9"/>
        <v>30</v>
      </c>
      <c r="I322" s="262">
        <f t="shared" si="10"/>
        <v>1900</v>
      </c>
    </row>
    <row r="323" spans="1:9" s="13" customFormat="1" ht="12.75" x14ac:dyDescent="0.25">
      <c r="A323" s="559"/>
      <c r="B323" s="560"/>
      <c r="C323" s="555"/>
      <c r="D323" s="556"/>
      <c r="E323" s="274"/>
      <c r="F323" s="274"/>
      <c r="G323" s="272"/>
      <c r="H323" s="328">
        <f t="shared" si="9"/>
        <v>30</v>
      </c>
      <c r="I323" s="262">
        <f t="shared" si="10"/>
        <v>1900</v>
      </c>
    </row>
    <row r="324" spans="1:9" s="13" customFormat="1" ht="12.75" x14ac:dyDescent="0.25">
      <c r="A324" s="559"/>
      <c r="B324" s="560"/>
      <c r="C324" s="555"/>
      <c r="D324" s="556"/>
      <c r="E324" s="274"/>
      <c r="F324" s="274"/>
      <c r="G324" s="272"/>
      <c r="H324" s="328">
        <f t="shared" si="9"/>
        <v>30</v>
      </c>
      <c r="I324" s="262">
        <f t="shared" si="10"/>
        <v>1900</v>
      </c>
    </row>
    <row r="325" spans="1:9" s="13" customFormat="1" ht="12.75" x14ac:dyDescent="0.25">
      <c r="A325" s="559"/>
      <c r="B325" s="560"/>
      <c r="C325" s="555"/>
      <c r="D325" s="556"/>
      <c r="E325" s="274"/>
      <c r="F325" s="274"/>
      <c r="G325" s="272"/>
      <c r="H325" s="328">
        <f t="shared" si="9"/>
        <v>30</v>
      </c>
      <c r="I325" s="262">
        <f t="shared" si="10"/>
        <v>1900</v>
      </c>
    </row>
    <row r="326" spans="1:9" s="13" customFormat="1" ht="12.75" x14ac:dyDescent="0.25">
      <c r="A326" s="559"/>
      <c r="B326" s="560"/>
      <c r="C326" s="555"/>
      <c r="D326" s="556"/>
      <c r="E326" s="274"/>
      <c r="F326" s="274"/>
      <c r="G326" s="272"/>
      <c r="H326" s="328">
        <f t="shared" si="9"/>
        <v>30</v>
      </c>
      <c r="I326" s="262">
        <f t="shared" si="10"/>
        <v>1900</v>
      </c>
    </row>
    <row r="327" spans="1:9" s="13" customFormat="1" ht="12.75" x14ac:dyDescent="0.25">
      <c r="A327" s="559"/>
      <c r="B327" s="560"/>
      <c r="C327" s="555"/>
      <c r="D327" s="556"/>
      <c r="E327" s="274"/>
      <c r="F327" s="274"/>
      <c r="G327" s="272"/>
      <c r="H327" s="328">
        <f t="shared" si="9"/>
        <v>30</v>
      </c>
      <c r="I327" s="262">
        <f t="shared" si="10"/>
        <v>1900</v>
      </c>
    </row>
    <row r="328" spans="1:9" s="13" customFormat="1" ht="12.75" x14ac:dyDescent="0.25">
      <c r="A328" s="559"/>
      <c r="B328" s="560"/>
      <c r="C328" s="555"/>
      <c r="D328" s="556"/>
      <c r="E328" s="274"/>
      <c r="F328" s="274"/>
      <c r="G328" s="272"/>
      <c r="H328" s="328">
        <f t="shared" si="9"/>
        <v>30</v>
      </c>
      <c r="I328" s="262">
        <f t="shared" si="10"/>
        <v>1900</v>
      </c>
    </row>
    <row r="329" spans="1:9" s="13" customFormat="1" ht="12.75" x14ac:dyDescent="0.25">
      <c r="A329" s="559"/>
      <c r="B329" s="560"/>
      <c r="C329" s="555"/>
      <c r="D329" s="556"/>
      <c r="E329" s="274"/>
      <c r="F329" s="274"/>
      <c r="G329" s="272"/>
      <c r="H329" s="328">
        <f t="shared" si="9"/>
        <v>30</v>
      </c>
      <c r="I329" s="262">
        <f t="shared" si="10"/>
        <v>1900</v>
      </c>
    </row>
    <row r="330" spans="1:9" s="13" customFormat="1" ht="12.75" x14ac:dyDescent="0.25">
      <c r="A330" s="559"/>
      <c r="B330" s="560"/>
      <c r="C330" s="555"/>
      <c r="D330" s="556"/>
      <c r="E330" s="274"/>
      <c r="F330" s="274"/>
      <c r="G330" s="272"/>
      <c r="H330" s="328">
        <f t="shared" si="9"/>
        <v>30</v>
      </c>
      <c r="I330" s="262">
        <f t="shared" si="10"/>
        <v>1900</v>
      </c>
    </row>
    <row r="331" spans="1:9" s="13" customFormat="1" ht="12.75" x14ac:dyDescent="0.25">
      <c r="A331" s="559"/>
      <c r="B331" s="560"/>
      <c r="C331" s="555"/>
      <c r="D331" s="556"/>
      <c r="E331" s="274"/>
      <c r="F331" s="274"/>
      <c r="G331" s="272"/>
      <c r="H331" s="328">
        <f t="shared" si="9"/>
        <v>30</v>
      </c>
      <c r="I331" s="262">
        <f t="shared" si="10"/>
        <v>1900</v>
      </c>
    </row>
    <row r="332" spans="1:9" s="13" customFormat="1" ht="12.75" x14ac:dyDescent="0.25">
      <c r="A332" s="559"/>
      <c r="B332" s="560"/>
      <c r="C332" s="555"/>
      <c r="D332" s="556"/>
      <c r="E332" s="274"/>
      <c r="F332" s="274"/>
      <c r="G332" s="272"/>
      <c r="H332" s="328">
        <f t="shared" si="9"/>
        <v>30</v>
      </c>
      <c r="I332" s="262">
        <f t="shared" si="10"/>
        <v>1900</v>
      </c>
    </row>
    <row r="333" spans="1:9" s="13" customFormat="1" ht="12.75" x14ac:dyDescent="0.25">
      <c r="A333" s="559"/>
      <c r="B333" s="560"/>
      <c r="C333" s="555"/>
      <c r="D333" s="556"/>
      <c r="E333" s="274"/>
      <c r="F333" s="274"/>
      <c r="G333" s="272"/>
      <c r="H333" s="328">
        <f t="shared" si="9"/>
        <v>30</v>
      </c>
      <c r="I333" s="262">
        <f t="shared" si="10"/>
        <v>1900</v>
      </c>
    </row>
    <row r="334" spans="1:9" s="13" customFormat="1" ht="12.75" x14ac:dyDescent="0.25">
      <c r="A334" s="559"/>
      <c r="B334" s="560"/>
      <c r="C334" s="555"/>
      <c r="D334" s="556"/>
      <c r="E334" s="274"/>
      <c r="F334" s="274"/>
      <c r="G334" s="272"/>
      <c r="H334" s="328">
        <f t="shared" si="9"/>
        <v>30</v>
      </c>
      <c r="I334" s="262">
        <f t="shared" si="10"/>
        <v>1900</v>
      </c>
    </row>
    <row r="335" spans="1:9" s="13" customFormat="1" ht="12.75" x14ac:dyDescent="0.25">
      <c r="A335" s="559"/>
      <c r="B335" s="560"/>
      <c r="C335" s="555"/>
      <c r="D335" s="556"/>
      <c r="E335" s="274"/>
      <c r="F335" s="274"/>
      <c r="G335" s="272"/>
      <c r="H335" s="328">
        <f t="shared" si="9"/>
        <v>30</v>
      </c>
      <c r="I335" s="262">
        <f t="shared" si="10"/>
        <v>1900</v>
      </c>
    </row>
    <row r="336" spans="1:9" s="13" customFormat="1" ht="12.75" x14ac:dyDescent="0.25">
      <c r="A336" s="559"/>
      <c r="B336" s="560"/>
      <c r="C336" s="555"/>
      <c r="D336" s="556"/>
      <c r="E336" s="274"/>
      <c r="F336" s="274"/>
      <c r="G336" s="272"/>
      <c r="H336" s="328">
        <f t="shared" ref="H336:H399" si="11">H335+E336-F336</f>
        <v>30</v>
      </c>
      <c r="I336" s="262">
        <f t="shared" si="10"/>
        <v>1900</v>
      </c>
    </row>
    <row r="337" spans="1:9" s="13" customFormat="1" ht="12.75" x14ac:dyDescent="0.25">
      <c r="A337" s="559"/>
      <c r="B337" s="560"/>
      <c r="C337" s="555"/>
      <c r="D337" s="556"/>
      <c r="E337" s="274"/>
      <c r="F337" s="274"/>
      <c r="G337" s="272"/>
      <c r="H337" s="328">
        <f t="shared" si="11"/>
        <v>30</v>
      </c>
      <c r="I337" s="262">
        <f t="shared" si="10"/>
        <v>1900</v>
      </c>
    </row>
    <row r="338" spans="1:9" s="13" customFormat="1" ht="12.75" x14ac:dyDescent="0.25">
      <c r="A338" s="559"/>
      <c r="B338" s="560"/>
      <c r="C338" s="555"/>
      <c r="D338" s="556"/>
      <c r="E338" s="274"/>
      <c r="F338" s="274"/>
      <c r="G338" s="272"/>
      <c r="H338" s="328">
        <f t="shared" si="11"/>
        <v>30</v>
      </c>
      <c r="I338" s="262">
        <f t="shared" si="10"/>
        <v>1900</v>
      </c>
    </row>
    <row r="339" spans="1:9" s="13" customFormat="1" ht="12.75" x14ac:dyDescent="0.25">
      <c r="A339" s="559"/>
      <c r="B339" s="560"/>
      <c r="C339" s="555"/>
      <c r="D339" s="556"/>
      <c r="E339" s="274"/>
      <c r="F339" s="274"/>
      <c r="G339" s="272"/>
      <c r="H339" s="328">
        <f t="shared" si="11"/>
        <v>30</v>
      </c>
      <c r="I339" s="262">
        <f t="shared" si="10"/>
        <v>1900</v>
      </c>
    </row>
    <row r="340" spans="1:9" s="13" customFormat="1" ht="12.75" x14ac:dyDescent="0.25">
      <c r="A340" s="559"/>
      <c r="B340" s="560"/>
      <c r="C340" s="555"/>
      <c r="D340" s="556"/>
      <c r="E340" s="274"/>
      <c r="F340" s="274"/>
      <c r="G340" s="272"/>
      <c r="H340" s="328">
        <f t="shared" si="11"/>
        <v>30</v>
      </c>
      <c r="I340" s="262">
        <f t="shared" ref="I340:I403" si="12">YEAR(A340)</f>
        <v>1900</v>
      </c>
    </row>
    <row r="341" spans="1:9" s="13" customFormat="1" ht="12.75" x14ac:dyDescent="0.25">
      <c r="A341" s="559"/>
      <c r="B341" s="560"/>
      <c r="C341" s="555"/>
      <c r="D341" s="556"/>
      <c r="E341" s="274"/>
      <c r="F341" s="274"/>
      <c r="G341" s="272"/>
      <c r="H341" s="328">
        <f t="shared" si="11"/>
        <v>30</v>
      </c>
      <c r="I341" s="262">
        <f t="shared" si="12"/>
        <v>1900</v>
      </c>
    </row>
    <row r="342" spans="1:9" s="13" customFormat="1" ht="12.75" x14ac:dyDescent="0.25">
      <c r="A342" s="559"/>
      <c r="B342" s="560"/>
      <c r="C342" s="555"/>
      <c r="D342" s="556"/>
      <c r="E342" s="274"/>
      <c r="F342" s="274"/>
      <c r="G342" s="272"/>
      <c r="H342" s="328">
        <f t="shared" si="11"/>
        <v>30</v>
      </c>
      <c r="I342" s="262">
        <f t="shared" si="12"/>
        <v>1900</v>
      </c>
    </row>
    <row r="343" spans="1:9" s="13" customFormat="1" ht="12.75" x14ac:dyDescent="0.25">
      <c r="A343" s="559"/>
      <c r="B343" s="560"/>
      <c r="C343" s="555"/>
      <c r="D343" s="556"/>
      <c r="E343" s="274"/>
      <c r="F343" s="274"/>
      <c r="G343" s="272"/>
      <c r="H343" s="328">
        <f t="shared" si="11"/>
        <v>30</v>
      </c>
      <c r="I343" s="262">
        <f t="shared" si="12"/>
        <v>1900</v>
      </c>
    </row>
    <row r="344" spans="1:9" s="13" customFormat="1" ht="12.75" x14ac:dyDescent="0.25">
      <c r="A344" s="559"/>
      <c r="B344" s="560"/>
      <c r="C344" s="555"/>
      <c r="D344" s="556"/>
      <c r="E344" s="274"/>
      <c r="F344" s="274"/>
      <c r="G344" s="272"/>
      <c r="H344" s="328">
        <f t="shared" si="11"/>
        <v>30</v>
      </c>
      <c r="I344" s="262">
        <f t="shared" si="12"/>
        <v>1900</v>
      </c>
    </row>
    <row r="345" spans="1:9" s="13" customFormat="1" ht="12.75" x14ac:dyDescent="0.25">
      <c r="A345" s="559"/>
      <c r="B345" s="560"/>
      <c r="C345" s="555"/>
      <c r="D345" s="556"/>
      <c r="E345" s="274"/>
      <c r="F345" s="274"/>
      <c r="G345" s="272"/>
      <c r="H345" s="328">
        <f t="shared" si="11"/>
        <v>30</v>
      </c>
      <c r="I345" s="262">
        <f t="shared" si="12"/>
        <v>1900</v>
      </c>
    </row>
    <row r="346" spans="1:9" s="13" customFormat="1" ht="12.75" x14ac:dyDescent="0.25">
      <c r="A346" s="559"/>
      <c r="B346" s="560"/>
      <c r="C346" s="555"/>
      <c r="D346" s="556"/>
      <c r="E346" s="274"/>
      <c r="F346" s="274"/>
      <c r="G346" s="272"/>
      <c r="H346" s="328">
        <f t="shared" si="11"/>
        <v>30</v>
      </c>
      <c r="I346" s="262">
        <f t="shared" si="12"/>
        <v>1900</v>
      </c>
    </row>
    <row r="347" spans="1:9" s="13" customFormat="1" ht="12.75" x14ac:dyDescent="0.25">
      <c r="A347" s="559"/>
      <c r="B347" s="560"/>
      <c r="C347" s="555"/>
      <c r="D347" s="556"/>
      <c r="E347" s="274"/>
      <c r="F347" s="274"/>
      <c r="G347" s="272"/>
      <c r="H347" s="328">
        <f t="shared" si="11"/>
        <v>30</v>
      </c>
      <c r="I347" s="262">
        <f t="shared" si="12"/>
        <v>1900</v>
      </c>
    </row>
    <row r="348" spans="1:9" s="13" customFormat="1" ht="12.75" x14ac:dyDescent="0.25">
      <c r="A348" s="559"/>
      <c r="B348" s="560"/>
      <c r="C348" s="555"/>
      <c r="D348" s="556"/>
      <c r="E348" s="274"/>
      <c r="F348" s="274"/>
      <c r="G348" s="272"/>
      <c r="H348" s="328">
        <f t="shared" si="11"/>
        <v>30</v>
      </c>
      <c r="I348" s="262">
        <f t="shared" si="12"/>
        <v>1900</v>
      </c>
    </row>
    <row r="349" spans="1:9" s="13" customFormat="1" ht="12.75" x14ac:dyDescent="0.25">
      <c r="A349" s="559"/>
      <c r="B349" s="560"/>
      <c r="C349" s="555"/>
      <c r="D349" s="556"/>
      <c r="E349" s="274"/>
      <c r="F349" s="274"/>
      <c r="G349" s="272"/>
      <c r="H349" s="328">
        <f t="shared" si="11"/>
        <v>30</v>
      </c>
      <c r="I349" s="262">
        <f t="shared" si="12"/>
        <v>1900</v>
      </c>
    </row>
    <row r="350" spans="1:9" s="13" customFormat="1" ht="12.75" x14ac:dyDescent="0.25">
      <c r="A350" s="559"/>
      <c r="B350" s="560"/>
      <c r="C350" s="555"/>
      <c r="D350" s="556"/>
      <c r="E350" s="274"/>
      <c r="F350" s="274"/>
      <c r="G350" s="272"/>
      <c r="H350" s="328">
        <f t="shared" si="11"/>
        <v>30</v>
      </c>
      <c r="I350" s="262">
        <f t="shared" si="12"/>
        <v>1900</v>
      </c>
    </row>
    <row r="351" spans="1:9" s="13" customFormat="1" ht="12.75" x14ac:dyDescent="0.25">
      <c r="A351" s="559"/>
      <c r="B351" s="560"/>
      <c r="C351" s="555"/>
      <c r="D351" s="556"/>
      <c r="E351" s="274"/>
      <c r="F351" s="274"/>
      <c r="G351" s="272"/>
      <c r="H351" s="328">
        <f t="shared" si="11"/>
        <v>30</v>
      </c>
      <c r="I351" s="262">
        <f t="shared" si="12"/>
        <v>1900</v>
      </c>
    </row>
    <row r="352" spans="1:9" s="13" customFormat="1" ht="12.75" x14ac:dyDescent="0.25">
      <c r="A352" s="559"/>
      <c r="B352" s="560"/>
      <c r="C352" s="555"/>
      <c r="D352" s="556"/>
      <c r="E352" s="274"/>
      <c r="F352" s="274"/>
      <c r="G352" s="272"/>
      <c r="H352" s="328">
        <f t="shared" si="11"/>
        <v>30</v>
      </c>
      <c r="I352" s="262">
        <f t="shared" si="12"/>
        <v>1900</v>
      </c>
    </row>
    <row r="353" spans="1:9" s="13" customFormat="1" ht="12.75" x14ac:dyDescent="0.25">
      <c r="A353" s="559"/>
      <c r="B353" s="560"/>
      <c r="C353" s="555"/>
      <c r="D353" s="556"/>
      <c r="E353" s="274"/>
      <c r="F353" s="274"/>
      <c r="G353" s="272"/>
      <c r="H353" s="328">
        <f t="shared" si="11"/>
        <v>30</v>
      </c>
      <c r="I353" s="262">
        <f t="shared" si="12"/>
        <v>1900</v>
      </c>
    </row>
    <row r="354" spans="1:9" s="13" customFormat="1" ht="12.75" x14ac:dyDescent="0.25">
      <c r="A354" s="559"/>
      <c r="B354" s="560"/>
      <c r="C354" s="555"/>
      <c r="D354" s="556"/>
      <c r="E354" s="274"/>
      <c r="F354" s="274"/>
      <c r="G354" s="272"/>
      <c r="H354" s="328">
        <f t="shared" si="11"/>
        <v>30</v>
      </c>
      <c r="I354" s="262">
        <f t="shared" si="12"/>
        <v>1900</v>
      </c>
    </row>
    <row r="355" spans="1:9" s="13" customFormat="1" ht="12.75" x14ac:dyDescent="0.25">
      <c r="A355" s="559"/>
      <c r="B355" s="560"/>
      <c r="C355" s="555"/>
      <c r="D355" s="556"/>
      <c r="E355" s="274"/>
      <c r="F355" s="274"/>
      <c r="G355" s="272"/>
      <c r="H355" s="328">
        <f t="shared" si="11"/>
        <v>30</v>
      </c>
      <c r="I355" s="262">
        <f t="shared" si="12"/>
        <v>1900</v>
      </c>
    </row>
    <row r="356" spans="1:9" s="13" customFormat="1" ht="12.75" x14ac:dyDescent="0.25">
      <c r="A356" s="559"/>
      <c r="B356" s="560"/>
      <c r="C356" s="555"/>
      <c r="D356" s="556"/>
      <c r="E356" s="274"/>
      <c r="F356" s="274"/>
      <c r="G356" s="272"/>
      <c r="H356" s="328">
        <f t="shared" si="11"/>
        <v>30</v>
      </c>
      <c r="I356" s="262">
        <f t="shared" si="12"/>
        <v>1900</v>
      </c>
    </row>
    <row r="357" spans="1:9" s="13" customFormat="1" ht="12.75" x14ac:dyDescent="0.25">
      <c r="A357" s="559"/>
      <c r="B357" s="560"/>
      <c r="C357" s="555"/>
      <c r="D357" s="556"/>
      <c r="E357" s="274"/>
      <c r="F357" s="274"/>
      <c r="G357" s="272"/>
      <c r="H357" s="328">
        <f t="shared" si="11"/>
        <v>30</v>
      </c>
      <c r="I357" s="262">
        <f t="shared" si="12"/>
        <v>1900</v>
      </c>
    </row>
    <row r="358" spans="1:9" s="13" customFormat="1" ht="12.75" x14ac:dyDescent="0.25">
      <c r="A358" s="559"/>
      <c r="B358" s="560"/>
      <c r="C358" s="555"/>
      <c r="D358" s="556"/>
      <c r="E358" s="274"/>
      <c r="F358" s="274"/>
      <c r="G358" s="272"/>
      <c r="H358" s="328">
        <f t="shared" si="11"/>
        <v>30</v>
      </c>
      <c r="I358" s="262">
        <f t="shared" si="12"/>
        <v>1900</v>
      </c>
    </row>
    <row r="359" spans="1:9" s="13" customFormat="1" ht="12.75" x14ac:dyDescent="0.25">
      <c r="A359" s="559"/>
      <c r="B359" s="560"/>
      <c r="C359" s="555"/>
      <c r="D359" s="556"/>
      <c r="E359" s="274"/>
      <c r="F359" s="274"/>
      <c r="G359" s="272"/>
      <c r="H359" s="328">
        <f t="shared" si="11"/>
        <v>30</v>
      </c>
      <c r="I359" s="262">
        <f t="shared" si="12"/>
        <v>1900</v>
      </c>
    </row>
    <row r="360" spans="1:9" s="13" customFormat="1" ht="12.75" x14ac:dyDescent="0.25">
      <c r="A360" s="559"/>
      <c r="B360" s="560"/>
      <c r="C360" s="555"/>
      <c r="D360" s="556"/>
      <c r="E360" s="274"/>
      <c r="F360" s="274"/>
      <c r="G360" s="272"/>
      <c r="H360" s="328">
        <f t="shared" si="11"/>
        <v>30</v>
      </c>
      <c r="I360" s="262">
        <f t="shared" si="12"/>
        <v>1900</v>
      </c>
    </row>
    <row r="361" spans="1:9" s="13" customFormat="1" ht="12.75" x14ac:dyDescent="0.25">
      <c r="A361" s="559"/>
      <c r="B361" s="560"/>
      <c r="C361" s="555"/>
      <c r="D361" s="556"/>
      <c r="E361" s="274"/>
      <c r="F361" s="274"/>
      <c r="G361" s="272"/>
      <c r="H361" s="328">
        <f t="shared" si="11"/>
        <v>30</v>
      </c>
      <c r="I361" s="262">
        <f t="shared" si="12"/>
        <v>1900</v>
      </c>
    </row>
    <row r="362" spans="1:9" s="13" customFormat="1" ht="12.75" x14ac:dyDescent="0.25">
      <c r="A362" s="559"/>
      <c r="B362" s="560"/>
      <c r="C362" s="555"/>
      <c r="D362" s="556"/>
      <c r="E362" s="274"/>
      <c r="F362" s="274"/>
      <c r="G362" s="272"/>
      <c r="H362" s="328">
        <f t="shared" si="11"/>
        <v>30</v>
      </c>
      <c r="I362" s="262">
        <f t="shared" si="12"/>
        <v>1900</v>
      </c>
    </row>
    <row r="363" spans="1:9" s="13" customFormat="1" ht="12.75" x14ac:dyDescent="0.25">
      <c r="A363" s="559"/>
      <c r="B363" s="560"/>
      <c r="C363" s="555"/>
      <c r="D363" s="556"/>
      <c r="E363" s="274"/>
      <c r="F363" s="274"/>
      <c r="G363" s="272"/>
      <c r="H363" s="328">
        <f t="shared" si="11"/>
        <v>30</v>
      </c>
      <c r="I363" s="262">
        <f t="shared" si="12"/>
        <v>1900</v>
      </c>
    </row>
    <row r="364" spans="1:9" s="13" customFormat="1" ht="12.75" x14ac:dyDescent="0.25">
      <c r="A364" s="559"/>
      <c r="B364" s="560"/>
      <c r="C364" s="555"/>
      <c r="D364" s="556"/>
      <c r="E364" s="274"/>
      <c r="F364" s="274"/>
      <c r="G364" s="272"/>
      <c r="H364" s="328">
        <f t="shared" si="11"/>
        <v>30</v>
      </c>
      <c r="I364" s="262">
        <f t="shared" si="12"/>
        <v>1900</v>
      </c>
    </row>
    <row r="365" spans="1:9" s="13" customFormat="1" ht="12.75" x14ac:dyDescent="0.25">
      <c r="A365" s="559"/>
      <c r="B365" s="560"/>
      <c r="C365" s="555"/>
      <c r="D365" s="556"/>
      <c r="E365" s="274"/>
      <c r="F365" s="274"/>
      <c r="G365" s="272"/>
      <c r="H365" s="328">
        <f t="shared" si="11"/>
        <v>30</v>
      </c>
      <c r="I365" s="262">
        <f t="shared" si="12"/>
        <v>1900</v>
      </c>
    </row>
    <row r="366" spans="1:9" s="13" customFormat="1" ht="12.75" x14ac:dyDescent="0.25">
      <c r="A366" s="559"/>
      <c r="B366" s="560"/>
      <c r="C366" s="555"/>
      <c r="D366" s="556"/>
      <c r="E366" s="274"/>
      <c r="F366" s="274"/>
      <c r="G366" s="272"/>
      <c r="H366" s="328">
        <f t="shared" si="11"/>
        <v>30</v>
      </c>
      <c r="I366" s="262">
        <f t="shared" si="12"/>
        <v>1900</v>
      </c>
    </row>
    <row r="367" spans="1:9" s="13" customFormat="1" ht="12.75" x14ac:dyDescent="0.25">
      <c r="A367" s="559"/>
      <c r="B367" s="560"/>
      <c r="C367" s="555"/>
      <c r="D367" s="556"/>
      <c r="E367" s="274"/>
      <c r="F367" s="274"/>
      <c r="G367" s="272"/>
      <c r="H367" s="328">
        <f t="shared" si="11"/>
        <v>30</v>
      </c>
      <c r="I367" s="262">
        <f t="shared" si="12"/>
        <v>1900</v>
      </c>
    </row>
    <row r="368" spans="1:9" s="13" customFormat="1" ht="12.75" x14ac:dyDescent="0.25">
      <c r="A368" s="559"/>
      <c r="B368" s="560"/>
      <c r="C368" s="555"/>
      <c r="D368" s="556"/>
      <c r="E368" s="274"/>
      <c r="F368" s="274"/>
      <c r="G368" s="272"/>
      <c r="H368" s="328">
        <f t="shared" si="11"/>
        <v>30</v>
      </c>
      <c r="I368" s="262">
        <f t="shared" si="12"/>
        <v>1900</v>
      </c>
    </row>
    <row r="369" spans="1:9" s="13" customFormat="1" ht="12.75" x14ac:dyDescent="0.25">
      <c r="A369" s="559"/>
      <c r="B369" s="560"/>
      <c r="C369" s="555"/>
      <c r="D369" s="556"/>
      <c r="E369" s="274"/>
      <c r="F369" s="274"/>
      <c r="G369" s="272"/>
      <c r="H369" s="328">
        <f t="shared" si="11"/>
        <v>30</v>
      </c>
      <c r="I369" s="262">
        <f t="shared" si="12"/>
        <v>1900</v>
      </c>
    </row>
    <row r="370" spans="1:9" s="13" customFormat="1" ht="12.75" x14ac:dyDescent="0.25">
      <c r="A370" s="559"/>
      <c r="B370" s="560"/>
      <c r="C370" s="555"/>
      <c r="D370" s="556"/>
      <c r="E370" s="274"/>
      <c r="F370" s="274"/>
      <c r="G370" s="272"/>
      <c r="H370" s="328">
        <f t="shared" si="11"/>
        <v>30</v>
      </c>
      <c r="I370" s="262">
        <f t="shared" si="12"/>
        <v>1900</v>
      </c>
    </row>
    <row r="371" spans="1:9" s="13" customFormat="1" ht="12.75" x14ac:dyDescent="0.25">
      <c r="A371" s="559"/>
      <c r="B371" s="560"/>
      <c r="C371" s="555"/>
      <c r="D371" s="556"/>
      <c r="E371" s="274"/>
      <c r="F371" s="274"/>
      <c r="G371" s="272"/>
      <c r="H371" s="328">
        <f t="shared" si="11"/>
        <v>30</v>
      </c>
      <c r="I371" s="262">
        <f t="shared" si="12"/>
        <v>1900</v>
      </c>
    </row>
    <row r="372" spans="1:9" s="13" customFormat="1" ht="12.75" x14ac:dyDescent="0.25">
      <c r="A372" s="559"/>
      <c r="B372" s="560"/>
      <c r="C372" s="555"/>
      <c r="D372" s="556"/>
      <c r="E372" s="274"/>
      <c r="F372" s="274"/>
      <c r="G372" s="272"/>
      <c r="H372" s="328">
        <f t="shared" si="11"/>
        <v>30</v>
      </c>
      <c r="I372" s="262">
        <f t="shared" si="12"/>
        <v>1900</v>
      </c>
    </row>
    <row r="373" spans="1:9" s="13" customFormat="1" ht="12.75" x14ac:dyDescent="0.25">
      <c r="A373" s="559"/>
      <c r="B373" s="560"/>
      <c r="C373" s="555"/>
      <c r="D373" s="556"/>
      <c r="E373" s="274"/>
      <c r="F373" s="274"/>
      <c r="G373" s="272"/>
      <c r="H373" s="328">
        <f t="shared" si="11"/>
        <v>30</v>
      </c>
      <c r="I373" s="262">
        <f t="shared" si="12"/>
        <v>1900</v>
      </c>
    </row>
    <row r="374" spans="1:9" s="13" customFormat="1" ht="12.75" x14ac:dyDescent="0.25">
      <c r="A374" s="559"/>
      <c r="B374" s="560"/>
      <c r="C374" s="555"/>
      <c r="D374" s="556"/>
      <c r="E374" s="274"/>
      <c r="F374" s="274"/>
      <c r="G374" s="272"/>
      <c r="H374" s="328">
        <f t="shared" si="11"/>
        <v>30</v>
      </c>
      <c r="I374" s="262">
        <f t="shared" si="12"/>
        <v>1900</v>
      </c>
    </row>
    <row r="375" spans="1:9" s="13" customFormat="1" ht="12.75" x14ac:dyDescent="0.25">
      <c r="A375" s="559"/>
      <c r="B375" s="560"/>
      <c r="C375" s="555"/>
      <c r="D375" s="556"/>
      <c r="E375" s="274"/>
      <c r="F375" s="274"/>
      <c r="G375" s="272"/>
      <c r="H375" s="328">
        <f t="shared" si="11"/>
        <v>30</v>
      </c>
      <c r="I375" s="262">
        <f t="shared" si="12"/>
        <v>1900</v>
      </c>
    </row>
    <row r="376" spans="1:9" s="13" customFormat="1" ht="12.75" x14ac:dyDescent="0.25">
      <c r="A376" s="559"/>
      <c r="B376" s="560"/>
      <c r="C376" s="555"/>
      <c r="D376" s="556"/>
      <c r="E376" s="274"/>
      <c r="F376" s="274"/>
      <c r="G376" s="272"/>
      <c r="H376" s="328">
        <f t="shared" si="11"/>
        <v>30</v>
      </c>
      <c r="I376" s="262">
        <f t="shared" si="12"/>
        <v>1900</v>
      </c>
    </row>
    <row r="377" spans="1:9" s="13" customFormat="1" ht="12.75" x14ac:dyDescent="0.25">
      <c r="A377" s="559"/>
      <c r="B377" s="560"/>
      <c r="C377" s="555"/>
      <c r="D377" s="556"/>
      <c r="E377" s="274"/>
      <c r="F377" s="274"/>
      <c r="G377" s="272"/>
      <c r="H377" s="328">
        <f t="shared" si="11"/>
        <v>30</v>
      </c>
      <c r="I377" s="262">
        <f t="shared" si="12"/>
        <v>1900</v>
      </c>
    </row>
    <row r="378" spans="1:9" s="13" customFormat="1" ht="12.75" x14ac:dyDescent="0.25">
      <c r="A378" s="559"/>
      <c r="B378" s="560"/>
      <c r="C378" s="555"/>
      <c r="D378" s="556"/>
      <c r="E378" s="274"/>
      <c r="F378" s="274"/>
      <c r="G378" s="272"/>
      <c r="H378" s="328">
        <f t="shared" si="11"/>
        <v>30</v>
      </c>
      <c r="I378" s="262">
        <f t="shared" si="12"/>
        <v>1900</v>
      </c>
    </row>
    <row r="379" spans="1:9" s="13" customFormat="1" ht="12.75" x14ac:dyDescent="0.25">
      <c r="A379" s="559"/>
      <c r="B379" s="560"/>
      <c r="C379" s="555"/>
      <c r="D379" s="556"/>
      <c r="E379" s="274"/>
      <c r="F379" s="274"/>
      <c r="G379" s="272"/>
      <c r="H379" s="328">
        <f t="shared" si="11"/>
        <v>30</v>
      </c>
      <c r="I379" s="262">
        <f t="shared" si="12"/>
        <v>1900</v>
      </c>
    </row>
    <row r="380" spans="1:9" s="13" customFormat="1" ht="12.75" x14ac:dyDescent="0.25">
      <c r="A380" s="559"/>
      <c r="B380" s="560"/>
      <c r="C380" s="555"/>
      <c r="D380" s="556"/>
      <c r="E380" s="274"/>
      <c r="F380" s="274"/>
      <c r="G380" s="272"/>
      <c r="H380" s="328">
        <f t="shared" si="11"/>
        <v>30</v>
      </c>
      <c r="I380" s="262">
        <f t="shared" si="12"/>
        <v>1900</v>
      </c>
    </row>
    <row r="381" spans="1:9" s="13" customFormat="1" ht="12.75" x14ac:dyDescent="0.25">
      <c r="A381" s="559"/>
      <c r="B381" s="560"/>
      <c r="C381" s="555"/>
      <c r="D381" s="556"/>
      <c r="E381" s="274"/>
      <c r="F381" s="274"/>
      <c r="G381" s="272"/>
      <c r="H381" s="328">
        <f t="shared" si="11"/>
        <v>30</v>
      </c>
      <c r="I381" s="262">
        <f t="shared" si="12"/>
        <v>1900</v>
      </c>
    </row>
    <row r="382" spans="1:9" s="13" customFormat="1" ht="12.75" x14ac:dyDescent="0.25">
      <c r="A382" s="559"/>
      <c r="B382" s="560"/>
      <c r="C382" s="555"/>
      <c r="D382" s="556"/>
      <c r="E382" s="274"/>
      <c r="F382" s="274"/>
      <c r="G382" s="272"/>
      <c r="H382" s="328">
        <f t="shared" si="11"/>
        <v>30</v>
      </c>
      <c r="I382" s="262">
        <f t="shared" si="12"/>
        <v>1900</v>
      </c>
    </row>
    <row r="383" spans="1:9" s="13" customFormat="1" ht="12.75" x14ac:dyDescent="0.25">
      <c r="A383" s="559"/>
      <c r="B383" s="560"/>
      <c r="C383" s="555"/>
      <c r="D383" s="556"/>
      <c r="E383" s="274"/>
      <c r="F383" s="274"/>
      <c r="G383" s="272"/>
      <c r="H383" s="328">
        <f t="shared" si="11"/>
        <v>30</v>
      </c>
      <c r="I383" s="262">
        <f t="shared" si="12"/>
        <v>1900</v>
      </c>
    </row>
    <row r="384" spans="1:9" s="13" customFormat="1" ht="12.75" x14ac:dyDescent="0.25">
      <c r="A384" s="559"/>
      <c r="B384" s="560"/>
      <c r="C384" s="555"/>
      <c r="D384" s="556"/>
      <c r="E384" s="274"/>
      <c r="F384" s="274"/>
      <c r="G384" s="272"/>
      <c r="H384" s="328">
        <f t="shared" si="11"/>
        <v>30</v>
      </c>
      <c r="I384" s="262">
        <f t="shared" si="12"/>
        <v>1900</v>
      </c>
    </row>
    <row r="385" spans="1:9" s="13" customFormat="1" ht="12.75" x14ac:dyDescent="0.25">
      <c r="A385" s="559"/>
      <c r="B385" s="560"/>
      <c r="C385" s="555"/>
      <c r="D385" s="556"/>
      <c r="E385" s="274"/>
      <c r="F385" s="274"/>
      <c r="G385" s="272"/>
      <c r="H385" s="328">
        <f t="shared" si="11"/>
        <v>30</v>
      </c>
      <c r="I385" s="262">
        <f t="shared" si="12"/>
        <v>1900</v>
      </c>
    </row>
    <row r="386" spans="1:9" s="13" customFormat="1" ht="12.75" x14ac:dyDescent="0.25">
      <c r="A386" s="559"/>
      <c r="B386" s="560"/>
      <c r="C386" s="555"/>
      <c r="D386" s="556"/>
      <c r="E386" s="274"/>
      <c r="F386" s="274"/>
      <c r="G386" s="272"/>
      <c r="H386" s="328">
        <f t="shared" si="11"/>
        <v>30</v>
      </c>
      <c r="I386" s="262">
        <f t="shared" si="12"/>
        <v>1900</v>
      </c>
    </row>
    <row r="387" spans="1:9" s="13" customFormat="1" ht="12.75" x14ac:dyDescent="0.25">
      <c r="A387" s="559"/>
      <c r="B387" s="560"/>
      <c r="C387" s="555"/>
      <c r="D387" s="556"/>
      <c r="E387" s="274"/>
      <c r="F387" s="274"/>
      <c r="G387" s="272"/>
      <c r="H387" s="328">
        <f t="shared" si="11"/>
        <v>30</v>
      </c>
      <c r="I387" s="262">
        <f t="shared" si="12"/>
        <v>1900</v>
      </c>
    </row>
    <row r="388" spans="1:9" s="13" customFormat="1" ht="12.75" x14ac:dyDescent="0.25">
      <c r="A388" s="559"/>
      <c r="B388" s="560"/>
      <c r="C388" s="555"/>
      <c r="D388" s="556"/>
      <c r="E388" s="274"/>
      <c r="F388" s="274"/>
      <c r="G388" s="272"/>
      <c r="H388" s="328">
        <f t="shared" si="11"/>
        <v>30</v>
      </c>
      <c r="I388" s="262">
        <f t="shared" si="12"/>
        <v>1900</v>
      </c>
    </row>
    <row r="389" spans="1:9" s="13" customFormat="1" ht="12.75" x14ac:dyDescent="0.25">
      <c r="A389" s="559"/>
      <c r="B389" s="560"/>
      <c r="C389" s="555"/>
      <c r="D389" s="556"/>
      <c r="E389" s="274"/>
      <c r="F389" s="274"/>
      <c r="G389" s="272"/>
      <c r="H389" s="328">
        <f t="shared" si="11"/>
        <v>30</v>
      </c>
      <c r="I389" s="262">
        <f t="shared" si="12"/>
        <v>1900</v>
      </c>
    </row>
    <row r="390" spans="1:9" s="13" customFormat="1" ht="12.75" x14ac:dyDescent="0.25">
      <c r="A390" s="559"/>
      <c r="B390" s="560"/>
      <c r="C390" s="555"/>
      <c r="D390" s="556"/>
      <c r="E390" s="274"/>
      <c r="F390" s="274"/>
      <c r="G390" s="272"/>
      <c r="H390" s="328">
        <f t="shared" si="11"/>
        <v>30</v>
      </c>
      <c r="I390" s="262">
        <f t="shared" si="12"/>
        <v>1900</v>
      </c>
    </row>
    <row r="391" spans="1:9" s="13" customFormat="1" ht="12.75" x14ac:dyDescent="0.25">
      <c r="A391" s="559"/>
      <c r="B391" s="560"/>
      <c r="C391" s="555"/>
      <c r="D391" s="556"/>
      <c r="E391" s="274"/>
      <c r="F391" s="274"/>
      <c r="G391" s="272"/>
      <c r="H391" s="328">
        <f t="shared" si="11"/>
        <v>30</v>
      </c>
      <c r="I391" s="262">
        <f t="shared" si="12"/>
        <v>1900</v>
      </c>
    </row>
    <row r="392" spans="1:9" s="13" customFormat="1" ht="12.75" x14ac:dyDescent="0.25">
      <c r="A392" s="559"/>
      <c r="B392" s="560"/>
      <c r="C392" s="555"/>
      <c r="D392" s="556"/>
      <c r="E392" s="274"/>
      <c r="F392" s="274"/>
      <c r="G392" s="272"/>
      <c r="H392" s="328">
        <f t="shared" si="11"/>
        <v>30</v>
      </c>
      <c r="I392" s="262">
        <f t="shared" si="12"/>
        <v>1900</v>
      </c>
    </row>
    <row r="393" spans="1:9" s="13" customFormat="1" ht="12.75" x14ac:dyDescent="0.25">
      <c r="A393" s="559"/>
      <c r="B393" s="560"/>
      <c r="C393" s="555"/>
      <c r="D393" s="556"/>
      <c r="E393" s="274"/>
      <c r="F393" s="274"/>
      <c r="G393" s="272"/>
      <c r="H393" s="328">
        <f t="shared" si="11"/>
        <v>30</v>
      </c>
      <c r="I393" s="262">
        <f t="shared" si="12"/>
        <v>1900</v>
      </c>
    </row>
    <row r="394" spans="1:9" s="13" customFormat="1" ht="12.75" x14ac:dyDescent="0.25">
      <c r="A394" s="559"/>
      <c r="B394" s="560"/>
      <c r="C394" s="555"/>
      <c r="D394" s="556"/>
      <c r="E394" s="274"/>
      <c r="F394" s="274"/>
      <c r="G394" s="272"/>
      <c r="H394" s="328">
        <f t="shared" si="11"/>
        <v>30</v>
      </c>
      <c r="I394" s="262">
        <f t="shared" si="12"/>
        <v>1900</v>
      </c>
    </row>
    <row r="395" spans="1:9" s="13" customFormat="1" ht="12.75" x14ac:dyDescent="0.25">
      <c r="A395" s="559"/>
      <c r="B395" s="560"/>
      <c r="C395" s="555"/>
      <c r="D395" s="556"/>
      <c r="E395" s="274"/>
      <c r="F395" s="274"/>
      <c r="G395" s="272"/>
      <c r="H395" s="328">
        <f t="shared" si="11"/>
        <v>30</v>
      </c>
      <c r="I395" s="262">
        <f t="shared" si="12"/>
        <v>1900</v>
      </c>
    </row>
    <row r="396" spans="1:9" s="13" customFormat="1" ht="12.75" x14ac:dyDescent="0.25">
      <c r="A396" s="559"/>
      <c r="B396" s="560"/>
      <c r="C396" s="555"/>
      <c r="D396" s="556"/>
      <c r="E396" s="274"/>
      <c r="F396" s="274"/>
      <c r="G396" s="272"/>
      <c r="H396" s="328">
        <f t="shared" si="11"/>
        <v>30</v>
      </c>
      <c r="I396" s="262">
        <f t="shared" si="12"/>
        <v>1900</v>
      </c>
    </row>
    <row r="397" spans="1:9" s="13" customFormat="1" ht="12.75" x14ac:dyDescent="0.25">
      <c r="A397" s="559"/>
      <c r="B397" s="560"/>
      <c r="C397" s="555"/>
      <c r="D397" s="556"/>
      <c r="E397" s="274"/>
      <c r="F397" s="274"/>
      <c r="G397" s="272"/>
      <c r="H397" s="328">
        <f t="shared" si="11"/>
        <v>30</v>
      </c>
      <c r="I397" s="262">
        <f t="shared" si="12"/>
        <v>1900</v>
      </c>
    </row>
    <row r="398" spans="1:9" s="13" customFormat="1" ht="12.75" x14ac:dyDescent="0.25">
      <c r="A398" s="559"/>
      <c r="B398" s="560"/>
      <c r="C398" s="555"/>
      <c r="D398" s="556"/>
      <c r="E398" s="274"/>
      <c r="F398" s="274"/>
      <c r="G398" s="272"/>
      <c r="H398" s="328">
        <f t="shared" si="11"/>
        <v>30</v>
      </c>
      <c r="I398" s="262">
        <f t="shared" si="12"/>
        <v>1900</v>
      </c>
    </row>
    <row r="399" spans="1:9" s="13" customFormat="1" ht="12.75" x14ac:dyDescent="0.25">
      <c r="A399" s="559"/>
      <c r="B399" s="560"/>
      <c r="C399" s="555"/>
      <c r="D399" s="556"/>
      <c r="E399" s="274"/>
      <c r="F399" s="274"/>
      <c r="G399" s="272"/>
      <c r="H399" s="328">
        <f t="shared" si="11"/>
        <v>30</v>
      </c>
      <c r="I399" s="262">
        <f t="shared" si="12"/>
        <v>1900</v>
      </c>
    </row>
    <row r="400" spans="1:9" s="13" customFormat="1" ht="12.75" x14ac:dyDescent="0.25">
      <c r="A400" s="559"/>
      <c r="B400" s="560"/>
      <c r="C400" s="555"/>
      <c r="D400" s="556"/>
      <c r="E400" s="274"/>
      <c r="F400" s="274"/>
      <c r="G400" s="272"/>
      <c r="H400" s="328">
        <f t="shared" ref="H400:H463" si="13">H399+E400-F400</f>
        <v>30</v>
      </c>
      <c r="I400" s="262">
        <f t="shared" si="12"/>
        <v>1900</v>
      </c>
    </row>
    <row r="401" spans="1:9" s="13" customFormat="1" ht="12.75" x14ac:dyDescent="0.25">
      <c r="A401" s="559"/>
      <c r="B401" s="560"/>
      <c r="C401" s="555"/>
      <c r="D401" s="556"/>
      <c r="E401" s="274"/>
      <c r="F401" s="274"/>
      <c r="G401" s="272"/>
      <c r="H401" s="328">
        <f t="shared" si="13"/>
        <v>30</v>
      </c>
      <c r="I401" s="262">
        <f t="shared" si="12"/>
        <v>1900</v>
      </c>
    </row>
    <row r="402" spans="1:9" s="13" customFormat="1" ht="12.75" x14ac:dyDescent="0.25">
      <c r="A402" s="559"/>
      <c r="B402" s="560"/>
      <c r="C402" s="555"/>
      <c r="D402" s="556"/>
      <c r="E402" s="274"/>
      <c r="F402" s="274"/>
      <c r="G402" s="272"/>
      <c r="H402" s="328">
        <f t="shared" si="13"/>
        <v>30</v>
      </c>
      <c r="I402" s="262">
        <f t="shared" si="12"/>
        <v>1900</v>
      </c>
    </row>
    <row r="403" spans="1:9" s="13" customFormat="1" ht="12.75" x14ac:dyDescent="0.25">
      <c r="A403" s="559"/>
      <c r="B403" s="560"/>
      <c r="C403" s="555"/>
      <c r="D403" s="556"/>
      <c r="E403" s="274"/>
      <c r="F403" s="274"/>
      <c r="G403" s="272"/>
      <c r="H403" s="328">
        <f t="shared" si="13"/>
        <v>30</v>
      </c>
      <c r="I403" s="262">
        <f t="shared" si="12"/>
        <v>1900</v>
      </c>
    </row>
    <row r="404" spans="1:9" s="13" customFormat="1" ht="12.75" x14ac:dyDescent="0.25">
      <c r="A404" s="559"/>
      <c r="B404" s="560"/>
      <c r="C404" s="555"/>
      <c r="D404" s="556"/>
      <c r="E404" s="274"/>
      <c r="F404" s="274"/>
      <c r="G404" s="272"/>
      <c r="H404" s="328">
        <f t="shared" si="13"/>
        <v>30</v>
      </c>
      <c r="I404" s="262">
        <f t="shared" ref="I404:I467" si="14">YEAR(A404)</f>
        <v>1900</v>
      </c>
    </row>
    <row r="405" spans="1:9" s="13" customFormat="1" ht="12.75" x14ac:dyDescent="0.25">
      <c r="A405" s="559"/>
      <c r="B405" s="560"/>
      <c r="C405" s="555"/>
      <c r="D405" s="556"/>
      <c r="E405" s="274"/>
      <c r="F405" s="274"/>
      <c r="G405" s="272"/>
      <c r="H405" s="328">
        <f t="shared" si="13"/>
        <v>30</v>
      </c>
      <c r="I405" s="262">
        <f t="shared" si="14"/>
        <v>1900</v>
      </c>
    </row>
    <row r="406" spans="1:9" s="13" customFormat="1" ht="12.75" x14ac:dyDescent="0.25">
      <c r="A406" s="559"/>
      <c r="B406" s="560"/>
      <c r="C406" s="555"/>
      <c r="D406" s="556"/>
      <c r="E406" s="274"/>
      <c r="F406" s="274"/>
      <c r="G406" s="272"/>
      <c r="H406" s="328">
        <f t="shared" si="13"/>
        <v>30</v>
      </c>
      <c r="I406" s="262">
        <f t="shared" si="14"/>
        <v>1900</v>
      </c>
    </row>
    <row r="407" spans="1:9" s="13" customFormat="1" ht="12.75" x14ac:dyDescent="0.25">
      <c r="A407" s="559"/>
      <c r="B407" s="560"/>
      <c r="C407" s="555"/>
      <c r="D407" s="556"/>
      <c r="E407" s="274"/>
      <c r="F407" s="274"/>
      <c r="G407" s="272"/>
      <c r="H407" s="328">
        <f t="shared" si="13"/>
        <v>30</v>
      </c>
      <c r="I407" s="262">
        <f t="shared" si="14"/>
        <v>1900</v>
      </c>
    </row>
    <row r="408" spans="1:9" s="13" customFormat="1" ht="12.75" x14ac:dyDescent="0.25">
      <c r="A408" s="559"/>
      <c r="B408" s="560"/>
      <c r="C408" s="555"/>
      <c r="D408" s="556"/>
      <c r="E408" s="274"/>
      <c r="F408" s="274"/>
      <c r="G408" s="272"/>
      <c r="H408" s="328">
        <f t="shared" si="13"/>
        <v>30</v>
      </c>
      <c r="I408" s="262">
        <f t="shared" si="14"/>
        <v>1900</v>
      </c>
    </row>
    <row r="409" spans="1:9" s="13" customFormat="1" ht="12.75" x14ac:dyDescent="0.25">
      <c r="A409" s="559"/>
      <c r="B409" s="560"/>
      <c r="C409" s="555"/>
      <c r="D409" s="556"/>
      <c r="E409" s="274"/>
      <c r="F409" s="274"/>
      <c r="G409" s="272"/>
      <c r="H409" s="328">
        <f t="shared" si="13"/>
        <v>30</v>
      </c>
      <c r="I409" s="262">
        <f t="shared" si="14"/>
        <v>1900</v>
      </c>
    </row>
    <row r="410" spans="1:9" s="13" customFormat="1" ht="12.75" x14ac:dyDescent="0.25">
      <c r="A410" s="559"/>
      <c r="B410" s="560"/>
      <c r="C410" s="555"/>
      <c r="D410" s="556"/>
      <c r="E410" s="274"/>
      <c r="F410" s="274"/>
      <c r="G410" s="272"/>
      <c r="H410" s="328">
        <f t="shared" si="13"/>
        <v>30</v>
      </c>
      <c r="I410" s="262">
        <f t="shared" si="14"/>
        <v>1900</v>
      </c>
    </row>
    <row r="411" spans="1:9" s="13" customFormat="1" ht="12.75" x14ac:dyDescent="0.25">
      <c r="A411" s="559"/>
      <c r="B411" s="560"/>
      <c r="C411" s="555"/>
      <c r="D411" s="556"/>
      <c r="E411" s="274"/>
      <c r="F411" s="274"/>
      <c r="G411" s="272"/>
      <c r="H411" s="328">
        <f t="shared" si="13"/>
        <v>30</v>
      </c>
      <c r="I411" s="262">
        <f t="shared" si="14"/>
        <v>1900</v>
      </c>
    </row>
    <row r="412" spans="1:9" s="13" customFormat="1" ht="12.75" x14ac:dyDescent="0.25">
      <c r="A412" s="559"/>
      <c r="B412" s="560"/>
      <c r="C412" s="555"/>
      <c r="D412" s="556"/>
      <c r="E412" s="274"/>
      <c r="F412" s="274"/>
      <c r="G412" s="272"/>
      <c r="H412" s="328">
        <f t="shared" si="13"/>
        <v>30</v>
      </c>
      <c r="I412" s="262">
        <f t="shared" si="14"/>
        <v>1900</v>
      </c>
    </row>
    <row r="413" spans="1:9" s="13" customFormat="1" ht="12.75" x14ac:dyDescent="0.25">
      <c r="A413" s="559"/>
      <c r="B413" s="560"/>
      <c r="C413" s="555"/>
      <c r="D413" s="556"/>
      <c r="E413" s="274"/>
      <c r="F413" s="274"/>
      <c r="G413" s="272"/>
      <c r="H413" s="328">
        <f t="shared" si="13"/>
        <v>30</v>
      </c>
      <c r="I413" s="262">
        <f t="shared" si="14"/>
        <v>1900</v>
      </c>
    </row>
    <row r="414" spans="1:9" s="13" customFormat="1" ht="12.75" x14ac:dyDescent="0.25">
      <c r="A414" s="559"/>
      <c r="B414" s="560"/>
      <c r="C414" s="555"/>
      <c r="D414" s="556"/>
      <c r="E414" s="274"/>
      <c r="F414" s="274"/>
      <c r="G414" s="272"/>
      <c r="H414" s="328">
        <f t="shared" si="13"/>
        <v>30</v>
      </c>
      <c r="I414" s="262">
        <f t="shared" si="14"/>
        <v>1900</v>
      </c>
    </row>
    <row r="415" spans="1:9" s="13" customFormat="1" ht="12.75" x14ac:dyDescent="0.25">
      <c r="A415" s="559"/>
      <c r="B415" s="560"/>
      <c r="C415" s="555"/>
      <c r="D415" s="556"/>
      <c r="E415" s="274"/>
      <c r="F415" s="274"/>
      <c r="G415" s="272"/>
      <c r="H415" s="328">
        <f t="shared" si="13"/>
        <v>30</v>
      </c>
      <c r="I415" s="262">
        <f t="shared" si="14"/>
        <v>1900</v>
      </c>
    </row>
    <row r="416" spans="1:9" s="13" customFormat="1" ht="12.75" x14ac:dyDescent="0.25">
      <c r="A416" s="559"/>
      <c r="B416" s="560"/>
      <c r="C416" s="555"/>
      <c r="D416" s="556"/>
      <c r="E416" s="274"/>
      <c r="F416" s="274"/>
      <c r="G416" s="272"/>
      <c r="H416" s="328">
        <f t="shared" si="13"/>
        <v>30</v>
      </c>
      <c r="I416" s="262">
        <f t="shared" si="14"/>
        <v>1900</v>
      </c>
    </row>
    <row r="417" spans="1:9" s="13" customFormat="1" ht="12.75" x14ac:dyDescent="0.25">
      <c r="A417" s="559"/>
      <c r="B417" s="560"/>
      <c r="C417" s="555"/>
      <c r="D417" s="556"/>
      <c r="E417" s="274"/>
      <c r="F417" s="274"/>
      <c r="G417" s="272"/>
      <c r="H417" s="328">
        <f t="shared" si="13"/>
        <v>30</v>
      </c>
      <c r="I417" s="262">
        <f t="shared" si="14"/>
        <v>1900</v>
      </c>
    </row>
    <row r="418" spans="1:9" s="13" customFormat="1" ht="12.75" x14ac:dyDescent="0.25">
      <c r="A418" s="559"/>
      <c r="B418" s="560"/>
      <c r="C418" s="555"/>
      <c r="D418" s="556"/>
      <c r="E418" s="274"/>
      <c r="F418" s="274"/>
      <c r="G418" s="272"/>
      <c r="H418" s="328">
        <f t="shared" si="13"/>
        <v>30</v>
      </c>
      <c r="I418" s="262">
        <f t="shared" si="14"/>
        <v>1900</v>
      </c>
    </row>
    <row r="419" spans="1:9" s="13" customFormat="1" ht="12.75" x14ac:dyDescent="0.25">
      <c r="A419" s="559"/>
      <c r="B419" s="560"/>
      <c r="C419" s="555"/>
      <c r="D419" s="556"/>
      <c r="E419" s="274"/>
      <c r="F419" s="274"/>
      <c r="G419" s="272"/>
      <c r="H419" s="328">
        <f t="shared" si="13"/>
        <v>30</v>
      </c>
      <c r="I419" s="262">
        <f t="shared" si="14"/>
        <v>1900</v>
      </c>
    </row>
    <row r="420" spans="1:9" s="13" customFormat="1" ht="12.75" x14ac:dyDescent="0.25">
      <c r="A420" s="559"/>
      <c r="B420" s="560"/>
      <c r="C420" s="555"/>
      <c r="D420" s="556"/>
      <c r="E420" s="274"/>
      <c r="F420" s="274"/>
      <c r="G420" s="272"/>
      <c r="H420" s="328">
        <f t="shared" si="13"/>
        <v>30</v>
      </c>
      <c r="I420" s="262">
        <f t="shared" si="14"/>
        <v>1900</v>
      </c>
    </row>
    <row r="421" spans="1:9" s="13" customFormat="1" ht="12.75" x14ac:dyDescent="0.25">
      <c r="A421" s="559"/>
      <c r="B421" s="560"/>
      <c r="C421" s="555"/>
      <c r="D421" s="556"/>
      <c r="E421" s="274"/>
      <c r="F421" s="274"/>
      <c r="G421" s="272"/>
      <c r="H421" s="328">
        <f t="shared" si="13"/>
        <v>30</v>
      </c>
      <c r="I421" s="262">
        <f t="shared" si="14"/>
        <v>1900</v>
      </c>
    </row>
    <row r="422" spans="1:9" s="13" customFormat="1" ht="12.75" x14ac:dyDescent="0.25">
      <c r="A422" s="559"/>
      <c r="B422" s="560"/>
      <c r="C422" s="555"/>
      <c r="D422" s="556"/>
      <c r="E422" s="274"/>
      <c r="F422" s="274"/>
      <c r="G422" s="272"/>
      <c r="H422" s="328">
        <f t="shared" si="13"/>
        <v>30</v>
      </c>
      <c r="I422" s="262">
        <f t="shared" si="14"/>
        <v>1900</v>
      </c>
    </row>
    <row r="423" spans="1:9" s="13" customFormat="1" ht="12.75" x14ac:dyDescent="0.25">
      <c r="A423" s="559"/>
      <c r="B423" s="560"/>
      <c r="C423" s="555"/>
      <c r="D423" s="556"/>
      <c r="E423" s="274"/>
      <c r="F423" s="274"/>
      <c r="G423" s="272"/>
      <c r="H423" s="328">
        <f t="shared" si="13"/>
        <v>30</v>
      </c>
      <c r="I423" s="262">
        <f t="shared" si="14"/>
        <v>1900</v>
      </c>
    </row>
    <row r="424" spans="1:9" s="13" customFormat="1" ht="12.75" x14ac:dyDescent="0.25">
      <c r="A424" s="559"/>
      <c r="B424" s="560"/>
      <c r="C424" s="555"/>
      <c r="D424" s="556"/>
      <c r="E424" s="274"/>
      <c r="F424" s="274"/>
      <c r="G424" s="272"/>
      <c r="H424" s="328">
        <f t="shared" si="13"/>
        <v>30</v>
      </c>
      <c r="I424" s="262">
        <f t="shared" si="14"/>
        <v>1900</v>
      </c>
    </row>
    <row r="425" spans="1:9" s="13" customFormat="1" ht="12.75" x14ac:dyDescent="0.25">
      <c r="A425" s="559"/>
      <c r="B425" s="560"/>
      <c r="C425" s="555"/>
      <c r="D425" s="556"/>
      <c r="E425" s="274"/>
      <c r="F425" s="274"/>
      <c r="G425" s="272"/>
      <c r="H425" s="328">
        <f t="shared" si="13"/>
        <v>30</v>
      </c>
      <c r="I425" s="262">
        <f t="shared" si="14"/>
        <v>1900</v>
      </c>
    </row>
    <row r="426" spans="1:9" s="13" customFormat="1" ht="12.75" x14ac:dyDescent="0.25">
      <c r="A426" s="559"/>
      <c r="B426" s="560"/>
      <c r="C426" s="555"/>
      <c r="D426" s="556"/>
      <c r="E426" s="274"/>
      <c r="F426" s="274"/>
      <c r="G426" s="272"/>
      <c r="H426" s="328">
        <f t="shared" si="13"/>
        <v>30</v>
      </c>
      <c r="I426" s="262">
        <f t="shared" si="14"/>
        <v>1900</v>
      </c>
    </row>
    <row r="427" spans="1:9" s="13" customFormat="1" ht="12.75" x14ac:dyDescent="0.25">
      <c r="A427" s="559"/>
      <c r="B427" s="560"/>
      <c r="C427" s="555"/>
      <c r="D427" s="556"/>
      <c r="E427" s="274"/>
      <c r="F427" s="274"/>
      <c r="G427" s="272"/>
      <c r="H427" s="328">
        <f t="shared" si="13"/>
        <v>30</v>
      </c>
      <c r="I427" s="262">
        <f t="shared" si="14"/>
        <v>1900</v>
      </c>
    </row>
    <row r="428" spans="1:9" s="13" customFormat="1" ht="12.75" x14ac:dyDescent="0.25">
      <c r="A428" s="559"/>
      <c r="B428" s="560"/>
      <c r="C428" s="555"/>
      <c r="D428" s="556"/>
      <c r="E428" s="275"/>
      <c r="F428" s="275"/>
      <c r="G428" s="272"/>
      <c r="H428" s="328">
        <f t="shared" si="13"/>
        <v>30</v>
      </c>
      <c r="I428" s="262">
        <f t="shared" si="14"/>
        <v>1900</v>
      </c>
    </row>
    <row r="429" spans="1:9" s="13" customFormat="1" ht="12.75" x14ac:dyDescent="0.25">
      <c r="A429" s="559"/>
      <c r="B429" s="560"/>
      <c r="C429" s="555"/>
      <c r="D429" s="556"/>
      <c r="E429" s="275"/>
      <c r="F429" s="275"/>
      <c r="G429" s="272"/>
      <c r="H429" s="328">
        <f t="shared" si="13"/>
        <v>30</v>
      </c>
      <c r="I429" s="262">
        <f t="shared" si="14"/>
        <v>1900</v>
      </c>
    </row>
    <row r="430" spans="1:9" s="13" customFormat="1" ht="12.75" x14ac:dyDescent="0.25">
      <c r="A430" s="559"/>
      <c r="B430" s="560"/>
      <c r="C430" s="555"/>
      <c r="D430" s="556"/>
      <c r="E430" s="275"/>
      <c r="F430" s="275"/>
      <c r="G430" s="272"/>
      <c r="H430" s="328">
        <f t="shared" si="13"/>
        <v>30</v>
      </c>
      <c r="I430" s="262">
        <f t="shared" si="14"/>
        <v>1900</v>
      </c>
    </row>
    <row r="431" spans="1:9" s="13" customFormat="1" ht="12.75" x14ac:dyDescent="0.25">
      <c r="A431" s="559"/>
      <c r="B431" s="560"/>
      <c r="C431" s="555"/>
      <c r="D431" s="556"/>
      <c r="E431" s="275"/>
      <c r="F431" s="275"/>
      <c r="G431" s="272"/>
      <c r="H431" s="328">
        <f t="shared" si="13"/>
        <v>30</v>
      </c>
      <c r="I431" s="262">
        <f t="shared" si="14"/>
        <v>1900</v>
      </c>
    </row>
    <row r="432" spans="1:9" s="13" customFormat="1" ht="12.75" x14ac:dyDescent="0.25">
      <c r="A432" s="559"/>
      <c r="B432" s="560"/>
      <c r="C432" s="555"/>
      <c r="D432" s="556"/>
      <c r="E432" s="275"/>
      <c r="F432" s="275"/>
      <c r="G432" s="272"/>
      <c r="H432" s="328">
        <f t="shared" si="13"/>
        <v>30</v>
      </c>
      <c r="I432" s="262">
        <f t="shared" si="14"/>
        <v>1900</v>
      </c>
    </row>
    <row r="433" spans="1:9" s="13" customFormat="1" ht="12.75" x14ac:dyDescent="0.25">
      <c r="A433" s="559"/>
      <c r="B433" s="560"/>
      <c r="C433" s="555"/>
      <c r="D433" s="556"/>
      <c r="E433" s="275"/>
      <c r="F433" s="275"/>
      <c r="G433" s="272"/>
      <c r="H433" s="328">
        <f t="shared" si="13"/>
        <v>30</v>
      </c>
      <c r="I433" s="262">
        <f t="shared" si="14"/>
        <v>1900</v>
      </c>
    </row>
    <row r="434" spans="1:9" s="13" customFormat="1" ht="12.75" x14ac:dyDescent="0.25">
      <c r="A434" s="559"/>
      <c r="B434" s="560"/>
      <c r="C434" s="555"/>
      <c r="D434" s="556"/>
      <c r="E434" s="275"/>
      <c r="F434" s="275"/>
      <c r="G434" s="272"/>
      <c r="H434" s="328">
        <f t="shared" si="13"/>
        <v>30</v>
      </c>
      <c r="I434" s="262">
        <f t="shared" si="14"/>
        <v>1900</v>
      </c>
    </row>
    <row r="435" spans="1:9" s="13" customFormat="1" ht="12.75" x14ac:dyDescent="0.25">
      <c r="A435" s="559"/>
      <c r="B435" s="560"/>
      <c r="C435" s="555"/>
      <c r="D435" s="556"/>
      <c r="E435" s="275"/>
      <c r="F435" s="275"/>
      <c r="G435" s="272"/>
      <c r="H435" s="328">
        <f t="shared" si="13"/>
        <v>30</v>
      </c>
      <c r="I435" s="262">
        <f t="shared" si="14"/>
        <v>1900</v>
      </c>
    </row>
    <row r="436" spans="1:9" s="13" customFormat="1" ht="12.75" x14ac:dyDescent="0.25">
      <c r="A436" s="559"/>
      <c r="B436" s="560"/>
      <c r="C436" s="555"/>
      <c r="D436" s="556"/>
      <c r="E436" s="275"/>
      <c r="F436" s="275"/>
      <c r="G436" s="272"/>
      <c r="H436" s="328">
        <f t="shared" si="13"/>
        <v>30</v>
      </c>
      <c r="I436" s="262">
        <f t="shared" si="14"/>
        <v>1900</v>
      </c>
    </row>
    <row r="437" spans="1:9" s="13" customFormat="1" ht="12.75" x14ac:dyDescent="0.25">
      <c r="A437" s="559"/>
      <c r="B437" s="560"/>
      <c r="C437" s="555"/>
      <c r="D437" s="556"/>
      <c r="E437" s="275"/>
      <c r="F437" s="275"/>
      <c r="G437" s="272"/>
      <c r="H437" s="328">
        <f t="shared" si="13"/>
        <v>30</v>
      </c>
      <c r="I437" s="262">
        <f t="shared" si="14"/>
        <v>1900</v>
      </c>
    </row>
    <row r="438" spans="1:9" s="13" customFormat="1" ht="12.75" x14ac:dyDescent="0.25">
      <c r="A438" s="559"/>
      <c r="B438" s="560"/>
      <c r="C438" s="555"/>
      <c r="D438" s="556"/>
      <c r="E438" s="275"/>
      <c r="F438" s="275"/>
      <c r="G438" s="272"/>
      <c r="H438" s="328">
        <f t="shared" si="13"/>
        <v>30</v>
      </c>
      <c r="I438" s="262">
        <f t="shared" si="14"/>
        <v>1900</v>
      </c>
    </row>
    <row r="439" spans="1:9" s="13" customFormat="1" ht="12.75" x14ac:dyDescent="0.25">
      <c r="A439" s="559"/>
      <c r="B439" s="560"/>
      <c r="C439" s="555"/>
      <c r="D439" s="556"/>
      <c r="E439" s="275"/>
      <c r="F439" s="275"/>
      <c r="G439" s="272"/>
      <c r="H439" s="328">
        <f t="shared" si="13"/>
        <v>30</v>
      </c>
      <c r="I439" s="262">
        <f t="shared" si="14"/>
        <v>1900</v>
      </c>
    </row>
    <row r="440" spans="1:9" s="13" customFormat="1" ht="12.75" x14ac:dyDescent="0.25">
      <c r="A440" s="559"/>
      <c r="B440" s="560"/>
      <c r="C440" s="555"/>
      <c r="D440" s="556"/>
      <c r="E440" s="275"/>
      <c r="F440" s="275"/>
      <c r="G440" s="272"/>
      <c r="H440" s="328">
        <f t="shared" si="13"/>
        <v>30</v>
      </c>
      <c r="I440" s="262">
        <f t="shared" si="14"/>
        <v>1900</v>
      </c>
    </row>
    <row r="441" spans="1:9" s="13" customFormat="1" ht="12.75" x14ac:dyDescent="0.25">
      <c r="A441" s="559"/>
      <c r="B441" s="560"/>
      <c r="C441" s="555"/>
      <c r="D441" s="556"/>
      <c r="E441" s="275"/>
      <c r="F441" s="275"/>
      <c r="G441" s="272"/>
      <c r="H441" s="328">
        <f t="shared" si="13"/>
        <v>30</v>
      </c>
      <c r="I441" s="262">
        <f t="shared" si="14"/>
        <v>1900</v>
      </c>
    </row>
    <row r="442" spans="1:9" s="13" customFormat="1" ht="12.75" x14ac:dyDescent="0.25">
      <c r="A442" s="559"/>
      <c r="B442" s="560"/>
      <c r="C442" s="555"/>
      <c r="D442" s="556"/>
      <c r="E442" s="275"/>
      <c r="F442" s="275"/>
      <c r="G442" s="272"/>
      <c r="H442" s="328">
        <f t="shared" si="13"/>
        <v>30</v>
      </c>
      <c r="I442" s="262">
        <f t="shared" si="14"/>
        <v>1900</v>
      </c>
    </row>
    <row r="443" spans="1:9" s="13" customFormat="1" ht="12.75" x14ac:dyDescent="0.25">
      <c r="A443" s="559"/>
      <c r="B443" s="560"/>
      <c r="C443" s="555"/>
      <c r="D443" s="556"/>
      <c r="E443" s="275"/>
      <c r="F443" s="275"/>
      <c r="G443" s="272"/>
      <c r="H443" s="328">
        <f t="shared" si="13"/>
        <v>30</v>
      </c>
      <c r="I443" s="262">
        <f t="shared" si="14"/>
        <v>1900</v>
      </c>
    </row>
    <row r="444" spans="1:9" s="13" customFormat="1" ht="12.75" x14ac:dyDescent="0.25">
      <c r="A444" s="559"/>
      <c r="B444" s="560"/>
      <c r="C444" s="555"/>
      <c r="D444" s="556"/>
      <c r="E444" s="275"/>
      <c r="F444" s="275"/>
      <c r="G444" s="272"/>
      <c r="H444" s="328">
        <f t="shared" si="13"/>
        <v>30</v>
      </c>
      <c r="I444" s="262">
        <f t="shared" si="14"/>
        <v>1900</v>
      </c>
    </row>
    <row r="445" spans="1:9" s="13" customFormat="1" ht="12.75" x14ac:dyDescent="0.25">
      <c r="A445" s="559"/>
      <c r="B445" s="560"/>
      <c r="C445" s="555"/>
      <c r="D445" s="556"/>
      <c r="E445" s="275"/>
      <c r="F445" s="275"/>
      <c r="G445" s="272"/>
      <c r="H445" s="328">
        <f t="shared" si="13"/>
        <v>30</v>
      </c>
      <c r="I445" s="262">
        <f t="shared" si="14"/>
        <v>1900</v>
      </c>
    </row>
    <row r="446" spans="1:9" s="13" customFormat="1" ht="12.75" x14ac:dyDescent="0.25">
      <c r="A446" s="559"/>
      <c r="B446" s="560"/>
      <c r="C446" s="555"/>
      <c r="D446" s="556"/>
      <c r="E446" s="275"/>
      <c r="F446" s="275"/>
      <c r="G446" s="272"/>
      <c r="H446" s="328">
        <f t="shared" si="13"/>
        <v>30</v>
      </c>
      <c r="I446" s="262">
        <f t="shared" si="14"/>
        <v>1900</v>
      </c>
    </row>
    <row r="447" spans="1:9" s="13" customFormat="1" ht="12.75" x14ac:dyDescent="0.25">
      <c r="A447" s="559"/>
      <c r="B447" s="560"/>
      <c r="C447" s="555"/>
      <c r="D447" s="556"/>
      <c r="E447" s="275"/>
      <c r="F447" s="275"/>
      <c r="G447" s="272"/>
      <c r="H447" s="328">
        <f t="shared" si="13"/>
        <v>30</v>
      </c>
      <c r="I447" s="262">
        <f t="shared" si="14"/>
        <v>1900</v>
      </c>
    </row>
    <row r="448" spans="1:9" s="13" customFormat="1" ht="12.75" x14ac:dyDescent="0.25">
      <c r="A448" s="559"/>
      <c r="B448" s="560"/>
      <c r="C448" s="555"/>
      <c r="D448" s="556"/>
      <c r="E448" s="275"/>
      <c r="F448" s="275"/>
      <c r="G448" s="272"/>
      <c r="H448" s="328">
        <f t="shared" si="13"/>
        <v>30</v>
      </c>
      <c r="I448" s="262">
        <f t="shared" si="14"/>
        <v>1900</v>
      </c>
    </row>
    <row r="449" spans="1:9" s="13" customFormat="1" ht="12.75" x14ac:dyDescent="0.25">
      <c r="A449" s="559"/>
      <c r="B449" s="560"/>
      <c r="C449" s="555"/>
      <c r="D449" s="556"/>
      <c r="E449" s="275"/>
      <c r="F449" s="275"/>
      <c r="G449" s="272"/>
      <c r="H449" s="328">
        <f t="shared" si="13"/>
        <v>30</v>
      </c>
      <c r="I449" s="262">
        <f t="shared" si="14"/>
        <v>1900</v>
      </c>
    </row>
    <row r="450" spans="1:9" s="13" customFormat="1" ht="12.75" x14ac:dyDescent="0.25">
      <c r="A450" s="559"/>
      <c r="B450" s="560"/>
      <c r="C450" s="555"/>
      <c r="D450" s="556"/>
      <c r="E450" s="275"/>
      <c r="F450" s="275"/>
      <c r="G450" s="272"/>
      <c r="H450" s="328">
        <f t="shared" si="13"/>
        <v>30</v>
      </c>
      <c r="I450" s="262">
        <f t="shared" si="14"/>
        <v>1900</v>
      </c>
    </row>
    <row r="451" spans="1:9" s="13" customFormat="1" ht="12.75" x14ac:dyDescent="0.25">
      <c r="A451" s="559"/>
      <c r="B451" s="560"/>
      <c r="C451" s="555"/>
      <c r="D451" s="556"/>
      <c r="E451" s="275"/>
      <c r="F451" s="275"/>
      <c r="G451" s="272"/>
      <c r="H451" s="328">
        <f t="shared" si="13"/>
        <v>30</v>
      </c>
      <c r="I451" s="262">
        <f t="shared" si="14"/>
        <v>1900</v>
      </c>
    </row>
    <row r="452" spans="1:9" s="13" customFormat="1" ht="12.75" x14ac:dyDescent="0.25">
      <c r="A452" s="559"/>
      <c r="B452" s="560"/>
      <c r="C452" s="555"/>
      <c r="D452" s="556"/>
      <c r="E452" s="275"/>
      <c r="F452" s="275"/>
      <c r="G452" s="272"/>
      <c r="H452" s="328">
        <f t="shared" si="13"/>
        <v>30</v>
      </c>
      <c r="I452" s="262">
        <f t="shared" si="14"/>
        <v>1900</v>
      </c>
    </row>
    <row r="453" spans="1:9" s="13" customFormat="1" ht="12.75" x14ac:dyDescent="0.25">
      <c r="A453" s="559"/>
      <c r="B453" s="560"/>
      <c r="C453" s="555"/>
      <c r="D453" s="556"/>
      <c r="E453" s="275"/>
      <c r="F453" s="275"/>
      <c r="G453" s="272"/>
      <c r="H453" s="328">
        <f t="shared" si="13"/>
        <v>30</v>
      </c>
      <c r="I453" s="262">
        <f t="shared" si="14"/>
        <v>1900</v>
      </c>
    </row>
    <row r="454" spans="1:9" s="13" customFormat="1" ht="12.75" x14ac:dyDescent="0.25">
      <c r="A454" s="559"/>
      <c r="B454" s="560"/>
      <c r="C454" s="555"/>
      <c r="D454" s="556"/>
      <c r="E454" s="275"/>
      <c r="F454" s="275"/>
      <c r="G454" s="272"/>
      <c r="H454" s="328">
        <f t="shared" si="13"/>
        <v>30</v>
      </c>
      <c r="I454" s="262">
        <f t="shared" si="14"/>
        <v>1900</v>
      </c>
    </row>
    <row r="455" spans="1:9" s="13" customFormat="1" ht="12.75" x14ac:dyDescent="0.25">
      <c r="A455" s="559"/>
      <c r="B455" s="560"/>
      <c r="C455" s="555"/>
      <c r="D455" s="556"/>
      <c r="E455" s="275"/>
      <c r="F455" s="275"/>
      <c r="G455" s="272"/>
      <c r="H455" s="328">
        <f t="shared" si="13"/>
        <v>30</v>
      </c>
      <c r="I455" s="262">
        <f t="shared" si="14"/>
        <v>1900</v>
      </c>
    </row>
    <row r="456" spans="1:9" s="13" customFormat="1" ht="12.75" x14ac:dyDescent="0.25">
      <c r="A456" s="559"/>
      <c r="B456" s="560"/>
      <c r="C456" s="555"/>
      <c r="D456" s="556"/>
      <c r="E456" s="275"/>
      <c r="F456" s="275"/>
      <c r="G456" s="272"/>
      <c r="H456" s="328">
        <f t="shared" si="13"/>
        <v>30</v>
      </c>
      <c r="I456" s="262">
        <f t="shared" si="14"/>
        <v>1900</v>
      </c>
    </row>
    <row r="457" spans="1:9" s="13" customFormat="1" ht="12.75" x14ac:dyDescent="0.25">
      <c r="A457" s="559"/>
      <c r="B457" s="560"/>
      <c r="C457" s="555"/>
      <c r="D457" s="556"/>
      <c r="E457" s="275"/>
      <c r="F457" s="275"/>
      <c r="G457" s="272"/>
      <c r="H457" s="328">
        <f t="shared" si="13"/>
        <v>30</v>
      </c>
      <c r="I457" s="262">
        <f t="shared" si="14"/>
        <v>1900</v>
      </c>
    </row>
    <row r="458" spans="1:9" s="13" customFormat="1" ht="12.75" x14ac:dyDescent="0.25">
      <c r="A458" s="559"/>
      <c r="B458" s="560"/>
      <c r="C458" s="555"/>
      <c r="D458" s="556"/>
      <c r="E458" s="275"/>
      <c r="F458" s="275"/>
      <c r="G458" s="272"/>
      <c r="H458" s="328">
        <f t="shared" si="13"/>
        <v>30</v>
      </c>
      <c r="I458" s="262">
        <f t="shared" si="14"/>
        <v>1900</v>
      </c>
    </row>
    <row r="459" spans="1:9" s="13" customFormat="1" ht="12.75" x14ac:dyDescent="0.25">
      <c r="A459" s="559"/>
      <c r="B459" s="560"/>
      <c r="C459" s="555"/>
      <c r="D459" s="556"/>
      <c r="E459" s="275"/>
      <c r="F459" s="275"/>
      <c r="G459" s="272"/>
      <c r="H459" s="328">
        <f t="shared" si="13"/>
        <v>30</v>
      </c>
      <c r="I459" s="262">
        <f t="shared" si="14"/>
        <v>1900</v>
      </c>
    </row>
    <row r="460" spans="1:9" s="13" customFormat="1" ht="12.75" x14ac:dyDescent="0.25">
      <c r="A460" s="559"/>
      <c r="B460" s="560"/>
      <c r="C460" s="555"/>
      <c r="D460" s="556"/>
      <c r="E460" s="275"/>
      <c r="F460" s="275"/>
      <c r="G460" s="272"/>
      <c r="H460" s="328">
        <f t="shared" si="13"/>
        <v>30</v>
      </c>
      <c r="I460" s="262">
        <f t="shared" si="14"/>
        <v>1900</v>
      </c>
    </row>
    <row r="461" spans="1:9" s="13" customFormat="1" ht="12.75" x14ac:dyDescent="0.25">
      <c r="A461" s="559"/>
      <c r="B461" s="560"/>
      <c r="C461" s="555"/>
      <c r="D461" s="556"/>
      <c r="E461" s="275"/>
      <c r="F461" s="275"/>
      <c r="G461" s="272"/>
      <c r="H461" s="328">
        <f t="shared" si="13"/>
        <v>30</v>
      </c>
      <c r="I461" s="262">
        <f t="shared" si="14"/>
        <v>1900</v>
      </c>
    </row>
    <row r="462" spans="1:9" s="13" customFormat="1" ht="12.75" x14ac:dyDescent="0.25">
      <c r="A462" s="559"/>
      <c r="B462" s="560"/>
      <c r="C462" s="555"/>
      <c r="D462" s="556"/>
      <c r="E462" s="275"/>
      <c r="F462" s="275"/>
      <c r="G462" s="272"/>
      <c r="H462" s="328">
        <f t="shared" si="13"/>
        <v>30</v>
      </c>
      <c r="I462" s="262">
        <f t="shared" si="14"/>
        <v>1900</v>
      </c>
    </row>
    <row r="463" spans="1:9" s="13" customFormat="1" ht="12.75" x14ac:dyDescent="0.25">
      <c r="A463" s="559"/>
      <c r="B463" s="560"/>
      <c r="C463" s="555"/>
      <c r="D463" s="556"/>
      <c r="E463" s="275"/>
      <c r="F463" s="275"/>
      <c r="G463" s="272"/>
      <c r="H463" s="328">
        <f t="shared" si="13"/>
        <v>30</v>
      </c>
      <c r="I463" s="262">
        <f t="shared" si="14"/>
        <v>1900</v>
      </c>
    </row>
    <row r="464" spans="1:9" s="13" customFormat="1" ht="12.75" x14ac:dyDescent="0.25">
      <c r="A464" s="559"/>
      <c r="B464" s="560"/>
      <c r="C464" s="555"/>
      <c r="D464" s="556"/>
      <c r="E464" s="275"/>
      <c r="F464" s="275"/>
      <c r="G464" s="272"/>
      <c r="H464" s="328">
        <f t="shared" ref="H464:H510" si="15">H463+E464-F464</f>
        <v>30</v>
      </c>
      <c r="I464" s="262">
        <f t="shared" si="14"/>
        <v>1900</v>
      </c>
    </row>
    <row r="465" spans="1:9" s="13" customFormat="1" ht="12.75" x14ac:dyDescent="0.25">
      <c r="A465" s="559"/>
      <c r="B465" s="560"/>
      <c r="C465" s="555"/>
      <c r="D465" s="556"/>
      <c r="E465" s="275"/>
      <c r="F465" s="275"/>
      <c r="G465" s="272"/>
      <c r="H465" s="328">
        <f t="shared" si="15"/>
        <v>30</v>
      </c>
      <c r="I465" s="262">
        <f t="shared" si="14"/>
        <v>1900</v>
      </c>
    </row>
    <row r="466" spans="1:9" s="13" customFormat="1" ht="12.75" x14ac:dyDescent="0.25">
      <c r="A466" s="559"/>
      <c r="B466" s="560"/>
      <c r="C466" s="555"/>
      <c r="D466" s="556"/>
      <c r="E466" s="275"/>
      <c r="F466" s="275"/>
      <c r="G466" s="272"/>
      <c r="H466" s="328">
        <f t="shared" si="15"/>
        <v>30</v>
      </c>
      <c r="I466" s="262">
        <f t="shared" si="14"/>
        <v>1900</v>
      </c>
    </row>
    <row r="467" spans="1:9" s="13" customFormat="1" ht="12.75" x14ac:dyDescent="0.25">
      <c r="A467" s="559"/>
      <c r="B467" s="560"/>
      <c r="C467" s="555"/>
      <c r="D467" s="556"/>
      <c r="E467" s="275"/>
      <c r="F467" s="275"/>
      <c r="G467" s="272"/>
      <c r="H467" s="328">
        <f t="shared" si="15"/>
        <v>30</v>
      </c>
      <c r="I467" s="262">
        <f t="shared" si="14"/>
        <v>1900</v>
      </c>
    </row>
    <row r="468" spans="1:9" s="13" customFormat="1" ht="12.75" x14ac:dyDescent="0.25">
      <c r="A468" s="559"/>
      <c r="B468" s="560"/>
      <c r="C468" s="555"/>
      <c r="D468" s="556"/>
      <c r="E468" s="275"/>
      <c r="F468" s="275"/>
      <c r="G468" s="272"/>
      <c r="H468" s="328">
        <f t="shared" si="15"/>
        <v>30</v>
      </c>
      <c r="I468" s="262">
        <f t="shared" ref="I468:I510" si="16">YEAR(A468)</f>
        <v>1900</v>
      </c>
    </row>
    <row r="469" spans="1:9" s="13" customFormat="1" ht="12.75" x14ac:dyDescent="0.25">
      <c r="A469" s="559"/>
      <c r="B469" s="560"/>
      <c r="C469" s="555"/>
      <c r="D469" s="556"/>
      <c r="E469" s="275"/>
      <c r="F469" s="275"/>
      <c r="G469" s="272"/>
      <c r="H469" s="328">
        <f t="shared" si="15"/>
        <v>30</v>
      </c>
      <c r="I469" s="262">
        <f t="shared" si="16"/>
        <v>1900</v>
      </c>
    </row>
    <row r="470" spans="1:9" s="13" customFormat="1" ht="12.75" x14ac:dyDescent="0.25">
      <c r="A470" s="559"/>
      <c r="B470" s="560"/>
      <c r="C470" s="555"/>
      <c r="D470" s="556"/>
      <c r="E470" s="275"/>
      <c r="F470" s="275"/>
      <c r="G470" s="272"/>
      <c r="H470" s="328">
        <f t="shared" si="15"/>
        <v>30</v>
      </c>
      <c r="I470" s="262">
        <f t="shared" si="16"/>
        <v>1900</v>
      </c>
    </row>
    <row r="471" spans="1:9" s="13" customFormat="1" ht="12.75" x14ac:dyDescent="0.25">
      <c r="A471" s="559"/>
      <c r="B471" s="560"/>
      <c r="C471" s="555"/>
      <c r="D471" s="556"/>
      <c r="E471" s="275"/>
      <c r="F471" s="275"/>
      <c r="G471" s="272"/>
      <c r="H471" s="328">
        <f t="shared" si="15"/>
        <v>30</v>
      </c>
      <c r="I471" s="262">
        <f t="shared" si="16"/>
        <v>1900</v>
      </c>
    </row>
    <row r="472" spans="1:9" s="13" customFormat="1" ht="12.75" x14ac:dyDescent="0.25">
      <c r="A472" s="559"/>
      <c r="B472" s="560"/>
      <c r="C472" s="555"/>
      <c r="D472" s="556"/>
      <c r="E472" s="275"/>
      <c r="F472" s="275"/>
      <c r="G472" s="272"/>
      <c r="H472" s="328">
        <f t="shared" si="15"/>
        <v>30</v>
      </c>
      <c r="I472" s="262">
        <f t="shared" si="16"/>
        <v>1900</v>
      </c>
    </row>
    <row r="473" spans="1:9" s="13" customFormat="1" ht="12.75" x14ac:dyDescent="0.25">
      <c r="A473" s="559"/>
      <c r="B473" s="560"/>
      <c r="C473" s="555"/>
      <c r="D473" s="556"/>
      <c r="E473" s="275"/>
      <c r="F473" s="275"/>
      <c r="G473" s="272"/>
      <c r="H473" s="328">
        <f t="shared" si="15"/>
        <v>30</v>
      </c>
      <c r="I473" s="262">
        <f t="shared" si="16"/>
        <v>1900</v>
      </c>
    </row>
    <row r="474" spans="1:9" s="13" customFormat="1" ht="12.75" x14ac:dyDescent="0.25">
      <c r="A474" s="559"/>
      <c r="B474" s="560"/>
      <c r="C474" s="555"/>
      <c r="D474" s="556"/>
      <c r="E474" s="275"/>
      <c r="F474" s="275"/>
      <c r="G474" s="272"/>
      <c r="H474" s="328">
        <f t="shared" si="15"/>
        <v>30</v>
      </c>
      <c r="I474" s="262">
        <f t="shared" si="16"/>
        <v>1900</v>
      </c>
    </row>
    <row r="475" spans="1:9" s="13" customFormat="1" ht="12.75" x14ac:dyDescent="0.25">
      <c r="A475" s="559"/>
      <c r="B475" s="560"/>
      <c r="C475" s="555"/>
      <c r="D475" s="556"/>
      <c r="E475" s="275"/>
      <c r="F475" s="275"/>
      <c r="G475" s="272"/>
      <c r="H475" s="328">
        <f t="shared" si="15"/>
        <v>30</v>
      </c>
      <c r="I475" s="262">
        <f t="shared" si="16"/>
        <v>1900</v>
      </c>
    </row>
    <row r="476" spans="1:9" s="13" customFormat="1" ht="12.75" x14ac:dyDescent="0.25">
      <c r="A476" s="559"/>
      <c r="B476" s="560"/>
      <c r="C476" s="555"/>
      <c r="D476" s="556"/>
      <c r="E476" s="275"/>
      <c r="F476" s="275"/>
      <c r="G476" s="272"/>
      <c r="H476" s="328">
        <f t="shared" si="15"/>
        <v>30</v>
      </c>
      <c r="I476" s="262">
        <f t="shared" si="16"/>
        <v>1900</v>
      </c>
    </row>
    <row r="477" spans="1:9" s="13" customFormat="1" ht="12.75" x14ac:dyDescent="0.25">
      <c r="A477" s="559"/>
      <c r="B477" s="560"/>
      <c r="C477" s="555"/>
      <c r="D477" s="556"/>
      <c r="E477" s="275"/>
      <c r="F477" s="275"/>
      <c r="G477" s="272"/>
      <c r="H477" s="328">
        <f t="shared" si="15"/>
        <v>30</v>
      </c>
      <c r="I477" s="262">
        <f t="shared" si="16"/>
        <v>1900</v>
      </c>
    </row>
    <row r="478" spans="1:9" s="13" customFormat="1" ht="12.75" x14ac:dyDescent="0.25">
      <c r="A478" s="559"/>
      <c r="B478" s="560"/>
      <c r="C478" s="555"/>
      <c r="D478" s="556"/>
      <c r="E478" s="275"/>
      <c r="F478" s="275"/>
      <c r="G478" s="272"/>
      <c r="H478" s="328">
        <f t="shared" si="15"/>
        <v>30</v>
      </c>
      <c r="I478" s="262">
        <f t="shared" si="16"/>
        <v>1900</v>
      </c>
    </row>
    <row r="479" spans="1:9" s="13" customFormat="1" ht="12.75" x14ac:dyDescent="0.25">
      <c r="A479" s="559"/>
      <c r="B479" s="560"/>
      <c r="C479" s="555"/>
      <c r="D479" s="556"/>
      <c r="E479" s="275"/>
      <c r="F479" s="275"/>
      <c r="G479" s="272"/>
      <c r="H479" s="328">
        <f t="shared" si="15"/>
        <v>30</v>
      </c>
      <c r="I479" s="262">
        <f t="shared" si="16"/>
        <v>1900</v>
      </c>
    </row>
    <row r="480" spans="1:9" s="13" customFormat="1" ht="12.75" x14ac:dyDescent="0.25">
      <c r="A480" s="559"/>
      <c r="B480" s="560"/>
      <c r="C480" s="555"/>
      <c r="D480" s="556"/>
      <c r="E480" s="275"/>
      <c r="F480" s="275"/>
      <c r="G480" s="272"/>
      <c r="H480" s="328">
        <f t="shared" si="15"/>
        <v>30</v>
      </c>
      <c r="I480" s="262">
        <f t="shared" si="16"/>
        <v>1900</v>
      </c>
    </row>
    <row r="481" spans="1:9" s="13" customFormat="1" ht="12.75" x14ac:dyDescent="0.25">
      <c r="A481" s="559"/>
      <c r="B481" s="560"/>
      <c r="C481" s="555"/>
      <c r="D481" s="556"/>
      <c r="E481" s="275"/>
      <c r="F481" s="275"/>
      <c r="G481" s="272"/>
      <c r="H481" s="328">
        <f t="shared" si="15"/>
        <v>30</v>
      </c>
      <c r="I481" s="262">
        <f t="shared" si="16"/>
        <v>1900</v>
      </c>
    </row>
    <row r="482" spans="1:9" s="13" customFormat="1" ht="12.75" x14ac:dyDescent="0.25">
      <c r="A482" s="559"/>
      <c r="B482" s="560"/>
      <c r="C482" s="555"/>
      <c r="D482" s="556"/>
      <c r="E482" s="275"/>
      <c r="F482" s="275"/>
      <c r="G482" s="272"/>
      <c r="H482" s="328">
        <f t="shared" si="15"/>
        <v>30</v>
      </c>
      <c r="I482" s="262">
        <f t="shared" si="16"/>
        <v>1900</v>
      </c>
    </row>
    <row r="483" spans="1:9" s="13" customFormat="1" ht="12.75" x14ac:dyDescent="0.25">
      <c r="A483" s="559"/>
      <c r="B483" s="560"/>
      <c r="C483" s="555"/>
      <c r="D483" s="556"/>
      <c r="E483" s="275"/>
      <c r="F483" s="275"/>
      <c r="G483" s="272"/>
      <c r="H483" s="328">
        <f t="shared" si="15"/>
        <v>30</v>
      </c>
      <c r="I483" s="262">
        <f t="shared" si="16"/>
        <v>1900</v>
      </c>
    </row>
    <row r="484" spans="1:9" s="13" customFormat="1" ht="12.75" x14ac:dyDescent="0.25">
      <c r="A484" s="559"/>
      <c r="B484" s="560"/>
      <c r="C484" s="555"/>
      <c r="D484" s="556"/>
      <c r="E484" s="275"/>
      <c r="F484" s="275"/>
      <c r="G484" s="272"/>
      <c r="H484" s="328">
        <f t="shared" si="15"/>
        <v>30</v>
      </c>
      <c r="I484" s="262">
        <f t="shared" si="16"/>
        <v>1900</v>
      </c>
    </row>
    <row r="485" spans="1:9" s="13" customFormat="1" ht="12.75" x14ac:dyDescent="0.25">
      <c r="A485" s="559"/>
      <c r="B485" s="560"/>
      <c r="C485" s="555"/>
      <c r="D485" s="556"/>
      <c r="E485" s="275"/>
      <c r="F485" s="275"/>
      <c r="G485" s="272"/>
      <c r="H485" s="328">
        <f t="shared" si="15"/>
        <v>30</v>
      </c>
      <c r="I485" s="262">
        <f t="shared" si="16"/>
        <v>1900</v>
      </c>
    </row>
    <row r="486" spans="1:9" s="13" customFormat="1" ht="12.75" x14ac:dyDescent="0.25">
      <c r="A486" s="559"/>
      <c r="B486" s="560"/>
      <c r="C486" s="555"/>
      <c r="D486" s="556"/>
      <c r="E486" s="275"/>
      <c r="F486" s="275"/>
      <c r="G486" s="272"/>
      <c r="H486" s="328">
        <f t="shared" si="15"/>
        <v>30</v>
      </c>
      <c r="I486" s="262">
        <f t="shared" si="16"/>
        <v>1900</v>
      </c>
    </row>
    <row r="487" spans="1:9" s="13" customFormat="1" ht="12.75" x14ac:dyDescent="0.25">
      <c r="A487" s="559"/>
      <c r="B487" s="560"/>
      <c r="C487" s="555"/>
      <c r="D487" s="556"/>
      <c r="E487" s="275"/>
      <c r="F487" s="275"/>
      <c r="G487" s="272"/>
      <c r="H487" s="328">
        <f t="shared" si="15"/>
        <v>30</v>
      </c>
      <c r="I487" s="262">
        <f t="shared" si="16"/>
        <v>1900</v>
      </c>
    </row>
    <row r="488" spans="1:9" s="13" customFormat="1" ht="12.75" x14ac:dyDescent="0.25">
      <c r="A488" s="559"/>
      <c r="B488" s="560"/>
      <c r="C488" s="555"/>
      <c r="D488" s="556"/>
      <c r="E488" s="275"/>
      <c r="F488" s="275"/>
      <c r="G488" s="272"/>
      <c r="H488" s="328">
        <f t="shared" si="15"/>
        <v>30</v>
      </c>
      <c r="I488" s="262">
        <f t="shared" si="16"/>
        <v>1900</v>
      </c>
    </row>
    <row r="489" spans="1:9" s="13" customFormat="1" ht="12.75" x14ac:dyDescent="0.25">
      <c r="A489" s="559"/>
      <c r="B489" s="560"/>
      <c r="C489" s="555"/>
      <c r="D489" s="556"/>
      <c r="E489" s="275"/>
      <c r="F489" s="275"/>
      <c r="G489" s="272"/>
      <c r="H489" s="328">
        <f t="shared" si="15"/>
        <v>30</v>
      </c>
      <c r="I489" s="262">
        <f t="shared" si="16"/>
        <v>1900</v>
      </c>
    </row>
    <row r="490" spans="1:9" s="13" customFormat="1" ht="12.75" x14ac:dyDescent="0.25">
      <c r="A490" s="559"/>
      <c r="B490" s="560"/>
      <c r="C490" s="555"/>
      <c r="D490" s="556"/>
      <c r="E490" s="275"/>
      <c r="F490" s="275"/>
      <c r="G490" s="272"/>
      <c r="H490" s="328">
        <f t="shared" si="15"/>
        <v>30</v>
      </c>
      <c r="I490" s="262">
        <f t="shared" si="16"/>
        <v>1900</v>
      </c>
    </row>
    <row r="491" spans="1:9" s="13" customFormat="1" ht="12.75" x14ac:dyDescent="0.25">
      <c r="A491" s="559"/>
      <c r="B491" s="560"/>
      <c r="C491" s="555"/>
      <c r="D491" s="556"/>
      <c r="E491" s="275"/>
      <c r="F491" s="275"/>
      <c r="G491" s="272"/>
      <c r="H491" s="328">
        <f t="shared" si="15"/>
        <v>30</v>
      </c>
      <c r="I491" s="262">
        <f t="shared" si="16"/>
        <v>1900</v>
      </c>
    </row>
    <row r="492" spans="1:9" s="13" customFormat="1" ht="12.75" x14ac:dyDescent="0.25">
      <c r="A492" s="559"/>
      <c r="B492" s="560"/>
      <c r="C492" s="555"/>
      <c r="D492" s="556"/>
      <c r="E492" s="275"/>
      <c r="F492" s="275"/>
      <c r="G492" s="272"/>
      <c r="H492" s="328">
        <f t="shared" si="15"/>
        <v>30</v>
      </c>
      <c r="I492" s="262">
        <f t="shared" si="16"/>
        <v>1900</v>
      </c>
    </row>
    <row r="493" spans="1:9" s="13" customFormat="1" ht="12.75" x14ac:dyDescent="0.25">
      <c r="A493" s="559"/>
      <c r="B493" s="560"/>
      <c r="C493" s="555"/>
      <c r="D493" s="556"/>
      <c r="E493" s="275"/>
      <c r="F493" s="275"/>
      <c r="G493" s="272"/>
      <c r="H493" s="328">
        <f t="shared" si="15"/>
        <v>30</v>
      </c>
      <c r="I493" s="262">
        <f t="shared" si="16"/>
        <v>1900</v>
      </c>
    </row>
    <row r="494" spans="1:9" s="13" customFormat="1" ht="12.75" x14ac:dyDescent="0.25">
      <c r="A494" s="559"/>
      <c r="B494" s="560"/>
      <c r="C494" s="555"/>
      <c r="D494" s="556"/>
      <c r="E494" s="275"/>
      <c r="F494" s="275"/>
      <c r="G494" s="272"/>
      <c r="H494" s="328">
        <f t="shared" si="15"/>
        <v>30</v>
      </c>
      <c r="I494" s="262">
        <f t="shared" si="16"/>
        <v>1900</v>
      </c>
    </row>
    <row r="495" spans="1:9" s="13" customFormat="1" ht="12.75" x14ac:dyDescent="0.25">
      <c r="A495" s="559"/>
      <c r="B495" s="560"/>
      <c r="C495" s="555"/>
      <c r="D495" s="556"/>
      <c r="E495" s="275"/>
      <c r="F495" s="275"/>
      <c r="G495" s="272"/>
      <c r="H495" s="328">
        <f t="shared" si="15"/>
        <v>30</v>
      </c>
      <c r="I495" s="262">
        <f t="shared" si="16"/>
        <v>1900</v>
      </c>
    </row>
    <row r="496" spans="1:9" s="13" customFormat="1" ht="12.75" x14ac:dyDescent="0.25">
      <c r="A496" s="559"/>
      <c r="B496" s="560"/>
      <c r="C496" s="555"/>
      <c r="D496" s="556"/>
      <c r="E496" s="275"/>
      <c r="F496" s="275"/>
      <c r="G496" s="272"/>
      <c r="H496" s="328">
        <f t="shared" si="15"/>
        <v>30</v>
      </c>
      <c r="I496" s="262">
        <f t="shared" si="16"/>
        <v>1900</v>
      </c>
    </row>
    <row r="497" spans="1:10" s="13" customFormat="1" ht="12.75" x14ac:dyDescent="0.25">
      <c r="A497" s="559"/>
      <c r="B497" s="560"/>
      <c r="C497" s="555"/>
      <c r="D497" s="556"/>
      <c r="E497" s="275"/>
      <c r="F497" s="275"/>
      <c r="G497" s="272"/>
      <c r="H497" s="328">
        <f t="shared" si="15"/>
        <v>30</v>
      </c>
      <c r="I497" s="262">
        <f t="shared" si="16"/>
        <v>1900</v>
      </c>
    </row>
    <row r="498" spans="1:10" s="13" customFormat="1" ht="12.75" x14ac:dyDescent="0.25">
      <c r="A498" s="559"/>
      <c r="B498" s="560"/>
      <c r="C498" s="555"/>
      <c r="D498" s="556"/>
      <c r="E498" s="275"/>
      <c r="F498" s="275"/>
      <c r="G498" s="272"/>
      <c r="H498" s="328">
        <f t="shared" si="15"/>
        <v>30</v>
      </c>
      <c r="I498" s="262">
        <f t="shared" si="16"/>
        <v>1900</v>
      </c>
    </row>
    <row r="499" spans="1:10" s="13" customFormat="1" ht="12.75" x14ac:dyDescent="0.25">
      <c r="A499" s="559"/>
      <c r="B499" s="560"/>
      <c r="C499" s="555"/>
      <c r="D499" s="556"/>
      <c r="E499" s="275"/>
      <c r="F499" s="275"/>
      <c r="G499" s="272"/>
      <c r="H499" s="328">
        <f t="shared" si="15"/>
        <v>30</v>
      </c>
      <c r="I499" s="262">
        <f t="shared" si="16"/>
        <v>1900</v>
      </c>
    </row>
    <row r="500" spans="1:10" s="13" customFormat="1" ht="12.75" x14ac:dyDescent="0.25">
      <c r="A500" s="559"/>
      <c r="B500" s="560"/>
      <c r="C500" s="555"/>
      <c r="D500" s="556"/>
      <c r="E500" s="275"/>
      <c r="F500" s="275"/>
      <c r="G500" s="272"/>
      <c r="H500" s="328">
        <f t="shared" si="15"/>
        <v>30</v>
      </c>
      <c r="I500" s="262">
        <f t="shared" si="16"/>
        <v>1900</v>
      </c>
    </row>
    <row r="501" spans="1:10" s="13" customFormat="1" ht="12.75" x14ac:dyDescent="0.25">
      <c r="A501" s="559"/>
      <c r="B501" s="560"/>
      <c r="C501" s="555"/>
      <c r="D501" s="556"/>
      <c r="E501" s="275"/>
      <c r="F501" s="275"/>
      <c r="G501" s="272"/>
      <c r="H501" s="328">
        <f t="shared" si="15"/>
        <v>30</v>
      </c>
      <c r="I501" s="262">
        <f t="shared" si="16"/>
        <v>1900</v>
      </c>
    </row>
    <row r="502" spans="1:10" s="13" customFormat="1" ht="12.75" x14ac:dyDescent="0.25">
      <c r="A502" s="559"/>
      <c r="B502" s="560"/>
      <c r="C502" s="555"/>
      <c r="D502" s="556"/>
      <c r="E502" s="275"/>
      <c r="F502" s="275"/>
      <c r="G502" s="272"/>
      <c r="H502" s="328">
        <f t="shared" si="15"/>
        <v>30</v>
      </c>
      <c r="I502" s="262">
        <f t="shared" si="16"/>
        <v>1900</v>
      </c>
    </row>
    <row r="503" spans="1:10" s="13" customFormat="1" ht="12.75" x14ac:dyDescent="0.25">
      <c r="A503" s="559"/>
      <c r="B503" s="560"/>
      <c r="C503" s="555"/>
      <c r="D503" s="556"/>
      <c r="E503" s="275"/>
      <c r="F503" s="275"/>
      <c r="G503" s="272"/>
      <c r="H503" s="328">
        <f t="shared" si="15"/>
        <v>30</v>
      </c>
      <c r="I503" s="262">
        <f t="shared" si="16"/>
        <v>1900</v>
      </c>
    </row>
    <row r="504" spans="1:10" s="13" customFormat="1" ht="12.75" x14ac:dyDescent="0.25">
      <c r="A504" s="559"/>
      <c r="B504" s="560"/>
      <c r="C504" s="555"/>
      <c r="D504" s="556"/>
      <c r="E504" s="275"/>
      <c r="F504" s="275"/>
      <c r="G504" s="272"/>
      <c r="H504" s="328">
        <f t="shared" si="15"/>
        <v>30</v>
      </c>
      <c r="I504" s="262">
        <f t="shared" si="16"/>
        <v>1900</v>
      </c>
    </row>
    <row r="505" spans="1:10" s="13" customFormat="1" ht="12.75" x14ac:dyDescent="0.25">
      <c r="A505" s="559"/>
      <c r="B505" s="560"/>
      <c r="C505" s="555"/>
      <c r="D505" s="556"/>
      <c r="E505" s="275"/>
      <c r="F505" s="275"/>
      <c r="G505" s="272"/>
      <c r="H505" s="328">
        <f t="shared" si="15"/>
        <v>30</v>
      </c>
      <c r="I505" s="262">
        <f t="shared" si="16"/>
        <v>1900</v>
      </c>
    </row>
    <row r="506" spans="1:10" s="13" customFormat="1" ht="12.75" x14ac:dyDescent="0.25">
      <c r="A506" s="559"/>
      <c r="B506" s="560"/>
      <c r="C506" s="555"/>
      <c r="D506" s="556"/>
      <c r="E506" s="275"/>
      <c r="F506" s="275"/>
      <c r="G506" s="272"/>
      <c r="H506" s="328">
        <f t="shared" si="15"/>
        <v>30</v>
      </c>
      <c r="I506" s="262">
        <f t="shared" si="16"/>
        <v>1900</v>
      </c>
    </row>
    <row r="507" spans="1:10" s="13" customFormat="1" ht="12.75" x14ac:dyDescent="0.25">
      <c r="A507" s="559"/>
      <c r="B507" s="560"/>
      <c r="C507" s="555"/>
      <c r="D507" s="556"/>
      <c r="E507" s="275"/>
      <c r="F507" s="275"/>
      <c r="G507" s="272"/>
      <c r="H507" s="328">
        <f t="shared" si="15"/>
        <v>30</v>
      </c>
      <c r="I507" s="262">
        <f t="shared" si="16"/>
        <v>1900</v>
      </c>
    </row>
    <row r="508" spans="1:10" s="13" customFormat="1" ht="12.75" x14ac:dyDescent="0.25">
      <c r="A508" s="559"/>
      <c r="B508" s="560"/>
      <c r="C508" s="555"/>
      <c r="D508" s="556"/>
      <c r="E508" s="275"/>
      <c r="F508" s="275"/>
      <c r="G508" s="272"/>
      <c r="H508" s="328">
        <f t="shared" si="15"/>
        <v>30</v>
      </c>
      <c r="I508" s="262">
        <f t="shared" si="16"/>
        <v>1900</v>
      </c>
    </row>
    <row r="509" spans="1:10" s="13" customFormat="1" ht="12.75" x14ac:dyDescent="0.25">
      <c r="A509" s="559"/>
      <c r="B509" s="560"/>
      <c r="C509" s="555"/>
      <c r="D509" s="556"/>
      <c r="E509" s="275"/>
      <c r="F509" s="275"/>
      <c r="G509" s="272"/>
      <c r="H509" s="328">
        <f t="shared" si="15"/>
        <v>30</v>
      </c>
      <c r="I509" s="262">
        <f t="shared" si="16"/>
        <v>1900</v>
      </c>
    </row>
    <row r="510" spans="1:10" s="13" customFormat="1" ht="15.75" thickBot="1" x14ac:dyDescent="0.3">
      <c r="A510" s="563"/>
      <c r="B510" s="564"/>
      <c r="C510" s="561"/>
      <c r="D510" s="562"/>
      <c r="E510" s="276"/>
      <c r="F510" s="276"/>
      <c r="G510" s="273"/>
      <c r="H510" s="329">
        <f t="shared" si="15"/>
        <v>30</v>
      </c>
      <c r="I510" s="262">
        <f t="shared" si="16"/>
        <v>1900</v>
      </c>
      <c r="J510" s="40"/>
    </row>
  </sheetData>
  <sheetProtection sheet="1" objects="1" scenarios="1"/>
  <mergeCells count="1016">
    <mergeCell ref="K15:L15"/>
    <mergeCell ref="K1:M1"/>
    <mergeCell ref="L2:L4"/>
    <mergeCell ref="M2:M4"/>
    <mergeCell ref="A1:I1"/>
    <mergeCell ref="C9:G10"/>
    <mergeCell ref="A9:B10"/>
    <mergeCell ref="A437:B437"/>
    <mergeCell ref="A436:B436"/>
    <mergeCell ref="A435:B435"/>
    <mergeCell ref="A434:B434"/>
    <mergeCell ref="A433:B433"/>
    <mergeCell ref="A432:B432"/>
    <mergeCell ref="C435:D435"/>
    <mergeCell ref="C434:D434"/>
    <mergeCell ref="C433:D433"/>
    <mergeCell ref="A51:B51"/>
    <mergeCell ref="A50:B50"/>
    <mergeCell ref="A61:B61"/>
    <mergeCell ref="A60:B60"/>
    <mergeCell ref="A59:B59"/>
    <mergeCell ref="A58:B58"/>
    <mergeCell ref="A57:B57"/>
    <mergeCell ref="A56:B56"/>
    <mergeCell ref="A67:B67"/>
    <mergeCell ref="A66:B66"/>
    <mergeCell ref="A65:B65"/>
    <mergeCell ref="A64:B64"/>
    <mergeCell ref="A63:B63"/>
    <mergeCell ref="A62:B62"/>
    <mergeCell ref="A431:B431"/>
    <mergeCell ref="A430:B430"/>
    <mergeCell ref="A429:B429"/>
    <mergeCell ref="A428:B428"/>
    <mergeCell ref="C436:D436"/>
    <mergeCell ref="C437:D437"/>
    <mergeCell ref="A91:B91"/>
    <mergeCell ref="A52:B52"/>
    <mergeCell ref="A53:B53"/>
    <mergeCell ref="A39:B39"/>
    <mergeCell ref="A38:B38"/>
    <mergeCell ref="A49:B49"/>
    <mergeCell ref="A48:B48"/>
    <mergeCell ref="A47:B47"/>
    <mergeCell ref="A46:B46"/>
    <mergeCell ref="A45:B45"/>
    <mergeCell ref="A44:B44"/>
    <mergeCell ref="A31:B31"/>
    <mergeCell ref="A106:B106"/>
    <mergeCell ref="A108:B108"/>
    <mergeCell ref="A109:B10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22:B122"/>
    <mergeCell ref="A123:B123"/>
    <mergeCell ref="A90:B90"/>
    <mergeCell ref="C86:D86"/>
    <mergeCell ref="C87:D87"/>
    <mergeCell ref="A69:B69"/>
    <mergeCell ref="A70:B70"/>
    <mergeCell ref="A71:B71"/>
    <mergeCell ref="A72:B72"/>
    <mergeCell ref="A73:B73"/>
    <mergeCell ref="A104:B104"/>
    <mergeCell ref="A105:B105"/>
    <mergeCell ref="A54:B54"/>
    <mergeCell ref="A55:B55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98:B98"/>
    <mergeCell ref="A99:B99"/>
    <mergeCell ref="C54:D54"/>
    <mergeCell ref="C55:D55"/>
    <mergeCell ref="C56:D56"/>
    <mergeCell ref="C57:D57"/>
    <mergeCell ref="C61:D61"/>
    <mergeCell ref="C62:D62"/>
    <mergeCell ref="C63:D63"/>
    <mergeCell ref="C46:D46"/>
    <mergeCell ref="C47:D47"/>
    <mergeCell ref="C48:D48"/>
    <mergeCell ref="C49:D49"/>
    <mergeCell ref="C50:D50"/>
    <mergeCell ref="C51:D51"/>
    <mergeCell ref="A30:B30"/>
    <mergeCell ref="A29:B29"/>
    <mergeCell ref="A28:B28"/>
    <mergeCell ref="A86:B86"/>
    <mergeCell ref="A87:B87"/>
    <mergeCell ref="A88:B88"/>
    <mergeCell ref="A89:B89"/>
    <mergeCell ref="A18:B18"/>
    <mergeCell ref="A11:B11"/>
    <mergeCell ref="C22:D22"/>
    <mergeCell ref="C17:D17"/>
    <mergeCell ref="C16:D16"/>
    <mergeCell ref="C25:D25"/>
    <mergeCell ref="A43:B43"/>
    <mergeCell ref="A42:B42"/>
    <mergeCell ref="A41:B41"/>
    <mergeCell ref="A40:B40"/>
    <mergeCell ref="C24:D24"/>
    <mergeCell ref="C23:D23"/>
    <mergeCell ref="A37:B37"/>
    <mergeCell ref="A36:B36"/>
    <mergeCell ref="A35:B35"/>
    <mergeCell ref="A34:B34"/>
    <mergeCell ref="A33:B33"/>
    <mergeCell ref="A32:B32"/>
    <mergeCell ref="A26:B26"/>
    <mergeCell ref="C29:D29"/>
    <mergeCell ref="C30:D30"/>
    <mergeCell ref="C31:D31"/>
    <mergeCell ref="A27:B27"/>
    <mergeCell ref="C28:D28"/>
    <mergeCell ref="C27:D27"/>
    <mergeCell ref="A22:B22"/>
    <mergeCell ref="C21:D21"/>
    <mergeCell ref="C20:D20"/>
    <mergeCell ref="C26:D26"/>
    <mergeCell ref="C4:G4"/>
    <mergeCell ref="C3:G3"/>
    <mergeCell ref="C2:G2"/>
    <mergeCell ref="A13:G13"/>
    <mergeCell ref="C12:G12"/>
    <mergeCell ref="C11:G11"/>
    <mergeCell ref="A8:B8"/>
    <mergeCell ref="A5:B5"/>
    <mergeCell ref="A4:B4"/>
    <mergeCell ref="A3:B3"/>
    <mergeCell ref="A2:B2"/>
    <mergeCell ref="A17:B17"/>
    <mergeCell ref="A12:B12"/>
    <mergeCell ref="H6:I6"/>
    <mergeCell ref="C8:G8"/>
    <mergeCell ref="A7:G7"/>
    <mergeCell ref="C15:D15"/>
    <mergeCell ref="A16:B16"/>
    <mergeCell ref="A15:B15"/>
    <mergeCell ref="C5:D5"/>
    <mergeCell ref="C18:D18"/>
    <mergeCell ref="A21:B21"/>
    <mergeCell ref="A20:B20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C438:D438"/>
    <mergeCell ref="C445:D445"/>
    <mergeCell ref="C446:D446"/>
    <mergeCell ref="C447:D447"/>
    <mergeCell ref="C439:D439"/>
    <mergeCell ref="C440:D440"/>
    <mergeCell ref="A107:B107"/>
    <mergeCell ref="A19:B1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C19:D19"/>
    <mergeCell ref="C83:D83"/>
    <mergeCell ref="C84:D84"/>
    <mergeCell ref="C85:D85"/>
    <mergeCell ref="C32:D32"/>
    <mergeCell ref="C33:D33"/>
    <mergeCell ref="C58:D58"/>
    <mergeCell ref="C59:D59"/>
    <mergeCell ref="C60:D60"/>
    <mergeCell ref="A25:B25"/>
    <mergeCell ref="A24:B24"/>
    <mergeCell ref="A23:B23"/>
    <mergeCell ref="C52:D52"/>
    <mergeCell ref="C53:D53"/>
    <mergeCell ref="A79:B79"/>
    <mergeCell ref="A68:B68"/>
    <mergeCell ref="C443:D443"/>
    <mergeCell ref="C444:D444"/>
    <mergeCell ref="C463:D463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C464:D464"/>
    <mergeCell ref="C465:D465"/>
    <mergeCell ref="C466:D466"/>
    <mergeCell ref="C467:D467"/>
    <mergeCell ref="C468:D468"/>
    <mergeCell ref="C457:D457"/>
    <mergeCell ref="C458:D458"/>
    <mergeCell ref="A469:B469"/>
    <mergeCell ref="A510:B510"/>
    <mergeCell ref="C428:D428"/>
    <mergeCell ref="C429:D429"/>
    <mergeCell ref="C430:D430"/>
    <mergeCell ref="C431:D431"/>
    <mergeCell ref="C432:D432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C451:D451"/>
    <mergeCell ref="C452:D452"/>
    <mergeCell ref="C453:D453"/>
    <mergeCell ref="C454:D454"/>
    <mergeCell ref="C455:D455"/>
    <mergeCell ref="C456:D456"/>
    <mergeCell ref="C448:D448"/>
    <mergeCell ref="C449:D449"/>
    <mergeCell ref="C450:D450"/>
    <mergeCell ref="C441:D441"/>
    <mergeCell ref="C442:D442"/>
    <mergeCell ref="A496:B496"/>
    <mergeCell ref="A497:B497"/>
    <mergeCell ref="C461:D461"/>
    <mergeCell ref="C462:D462"/>
    <mergeCell ref="C487:D487"/>
    <mergeCell ref="C488:D488"/>
    <mergeCell ref="C489:D489"/>
    <mergeCell ref="C490:D490"/>
    <mergeCell ref="C474:D474"/>
    <mergeCell ref="C491:D491"/>
    <mergeCell ref="C481:D481"/>
    <mergeCell ref="C482:D482"/>
    <mergeCell ref="C483:D483"/>
    <mergeCell ref="C484:D484"/>
    <mergeCell ref="C485:D485"/>
    <mergeCell ref="C486:D486"/>
    <mergeCell ref="C475:D475"/>
    <mergeCell ref="C476:D476"/>
    <mergeCell ref="C477:D477"/>
    <mergeCell ref="C478:D478"/>
    <mergeCell ref="C479:D479"/>
    <mergeCell ref="C480:D480"/>
    <mergeCell ref="C469:D469"/>
    <mergeCell ref="C470:D470"/>
    <mergeCell ref="C471:D471"/>
    <mergeCell ref="C472:D472"/>
    <mergeCell ref="C473:D473"/>
    <mergeCell ref="C459:D459"/>
    <mergeCell ref="C460:D460"/>
    <mergeCell ref="A468:B468"/>
    <mergeCell ref="C505:D505"/>
    <mergeCell ref="C492:D492"/>
    <mergeCell ref="C506:D506"/>
    <mergeCell ref="C507:D507"/>
    <mergeCell ref="C508:D508"/>
    <mergeCell ref="C509:D509"/>
    <mergeCell ref="C510:D510"/>
    <mergeCell ref="C499:D499"/>
    <mergeCell ref="C500:D500"/>
    <mergeCell ref="C501:D501"/>
    <mergeCell ref="C502:D502"/>
    <mergeCell ref="C503:D503"/>
    <mergeCell ref="C504:D504"/>
    <mergeCell ref="C493:D493"/>
    <mergeCell ref="C494:D494"/>
    <mergeCell ref="C495:D495"/>
    <mergeCell ref="C496:D496"/>
    <mergeCell ref="C497:D497"/>
    <mergeCell ref="C498:D498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75:D75"/>
    <mergeCell ref="C64:D64"/>
    <mergeCell ref="C65:D65"/>
    <mergeCell ref="C66:D66"/>
    <mergeCell ref="C67:D67"/>
    <mergeCell ref="C68:D68"/>
    <mergeCell ref="C69:D69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322:D322"/>
    <mergeCell ref="C323:D323"/>
    <mergeCell ref="C324:D324"/>
    <mergeCell ref="C325:D325"/>
    <mergeCell ref="C326:D326"/>
    <mergeCell ref="C327:D327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40:D340"/>
    <mergeCell ref="C341:D341"/>
    <mergeCell ref="C342:D342"/>
    <mergeCell ref="C343:D343"/>
    <mergeCell ref="C344:D344"/>
    <mergeCell ref="C345:D345"/>
    <mergeCell ref="C334:D334"/>
    <mergeCell ref="C335:D335"/>
    <mergeCell ref="C336:D336"/>
    <mergeCell ref="C337:D337"/>
    <mergeCell ref="C338:D338"/>
    <mergeCell ref="C339:D339"/>
    <mergeCell ref="C328:D328"/>
    <mergeCell ref="C329:D329"/>
    <mergeCell ref="C330:D330"/>
    <mergeCell ref="C331:D331"/>
    <mergeCell ref="C332:D332"/>
    <mergeCell ref="C333:D333"/>
    <mergeCell ref="C358:D358"/>
    <mergeCell ref="C359:D359"/>
    <mergeCell ref="C360:D360"/>
    <mergeCell ref="C361:D361"/>
    <mergeCell ref="C362:D362"/>
    <mergeCell ref="C363:D363"/>
    <mergeCell ref="C352:D352"/>
    <mergeCell ref="C353:D353"/>
    <mergeCell ref="C354:D354"/>
    <mergeCell ref="C355:D355"/>
    <mergeCell ref="C356:D356"/>
    <mergeCell ref="C357:D357"/>
    <mergeCell ref="C346:D346"/>
    <mergeCell ref="C347:D347"/>
    <mergeCell ref="C348:D348"/>
    <mergeCell ref="C349:D349"/>
    <mergeCell ref="C350:D350"/>
    <mergeCell ref="C351:D351"/>
    <mergeCell ref="C386:D386"/>
    <mergeCell ref="C387:D387"/>
    <mergeCell ref="C376:D376"/>
    <mergeCell ref="C377:D377"/>
    <mergeCell ref="C378:D378"/>
    <mergeCell ref="C379:D379"/>
    <mergeCell ref="C380:D380"/>
    <mergeCell ref="C381:D381"/>
    <mergeCell ref="C370:D370"/>
    <mergeCell ref="C371:D371"/>
    <mergeCell ref="C372:D372"/>
    <mergeCell ref="C373:D373"/>
    <mergeCell ref="C374:D374"/>
    <mergeCell ref="C375:D375"/>
    <mergeCell ref="C364:D364"/>
    <mergeCell ref="C365:D365"/>
    <mergeCell ref="C366:D366"/>
    <mergeCell ref="C367:D367"/>
    <mergeCell ref="C368:D368"/>
    <mergeCell ref="C369:D369"/>
    <mergeCell ref="C382:D382"/>
    <mergeCell ref="C383:D383"/>
    <mergeCell ref="C384:D384"/>
    <mergeCell ref="C385:D385"/>
    <mergeCell ref="C424:D424"/>
    <mergeCell ref="C425:D425"/>
    <mergeCell ref="C426:D426"/>
    <mergeCell ref="C427:D427"/>
    <mergeCell ref="C418:D418"/>
    <mergeCell ref="C419:D419"/>
    <mergeCell ref="C420:D420"/>
    <mergeCell ref="C421:D421"/>
    <mergeCell ref="C422:D422"/>
    <mergeCell ref="C423:D423"/>
    <mergeCell ref="C412:D412"/>
    <mergeCell ref="C413:D413"/>
    <mergeCell ref="C414:D414"/>
    <mergeCell ref="C415:D415"/>
    <mergeCell ref="C416:D416"/>
    <mergeCell ref="C417:D417"/>
    <mergeCell ref="C406:D406"/>
    <mergeCell ref="C407:D407"/>
    <mergeCell ref="C408:D408"/>
    <mergeCell ref="C409:D409"/>
    <mergeCell ref="C410:D410"/>
    <mergeCell ref="C411:D411"/>
    <mergeCell ref="C400:D400"/>
    <mergeCell ref="C401:D401"/>
    <mergeCell ref="C402:D402"/>
    <mergeCell ref="C403:D403"/>
    <mergeCell ref="C404:D404"/>
    <mergeCell ref="C405:D405"/>
    <mergeCell ref="C394:D394"/>
    <mergeCell ref="C395:D395"/>
    <mergeCell ref="C396:D396"/>
    <mergeCell ref="C397:D397"/>
    <mergeCell ref="C398:D398"/>
    <mergeCell ref="C399:D399"/>
    <mergeCell ref="C388:D388"/>
    <mergeCell ref="C389:D389"/>
    <mergeCell ref="C390:D390"/>
    <mergeCell ref="C391:D391"/>
    <mergeCell ref="C392:D392"/>
    <mergeCell ref="C393:D393"/>
  </mergeCells>
  <phoneticPr fontId="15" type="noConversion"/>
  <conditionalFormatting sqref="E16">
    <cfRule type="containsBlanks" dxfId="84" priority="11">
      <formula>LEN(TRIM(E16))=0</formula>
    </cfRule>
  </conditionalFormatting>
  <conditionalFormatting sqref="E17">
    <cfRule type="containsBlanks" dxfId="83" priority="9">
      <formula>LEN(TRIM(E17))=0</formula>
    </cfRule>
  </conditionalFormatting>
  <conditionalFormatting sqref="K5:M13">
    <cfRule type="expression" dxfId="82" priority="7">
      <formula>MOD(ROW(),2)=0</formula>
    </cfRule>
  </conditionalFormatting>
  <conditionalFormatting sqref="H7:I13">
    <cfRule type="expression" dxfId="81" priority="6">
      <formula>MOD(ROW(),2)=0</formula>
    </cfRule>
  </conditionalFormatting>
  <conditionalFormatting sqref="E18">
    <cfRule type="containsBlanks" dxfId="80" priority="3">
      <formula>LEN(TRIM(E18))=0</formula>
    </cfRule>
  </conditionalFormatting>
  <conditionalFormatting sqref="K16:L21">
    <cfRule type="expression" dxfId="79" priority="1">
      <formula>MOD(ROW(),2)=0</formula>
    </cfRule>
  </conditionalFormatting>
  <conditionalFormatting sqref="K5:M13">
    <cfRule type="expression" dxfId="78" priority="1390">
      <formula>$L5&lt;&gt;$M5</formula>
    </cfRule>
  </conditionalFormatting>
  <conditionalFormatting sqref="K16:L21">
    <cfRule type="expression" dxfId="77" priority="1391">
      <formula>$L16&gt;15</formula>
    </cfRule>
  </conditionalFormatting>
  <dataValidations count="1">
    <dataValidation type="list" allowBlank="1" showInputMessage="1" sqref="D428:D510 D17:D18 C17:C510">
      <formula1>listXPCats</formula1>
    </dataValidation>
  </dataValidations>
  <pageMargins left="0.1" right="0.1" top="0.1" bottom="0.1" header="0.3" footer="0.3"/>
  <pageSetup scale="93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 enableFormatConditionsCalculation="0"/>
  <dimension ref="A1:X247"/>
  <sheetViews>
    <sheetView zoomScaleNormal="100" workbookViewId="0">
      <selection activeCell="G31" sqref="G31"/>
    </sheetView>
  </sheetViews>
  <sheetFormatPr defaultColWidth="8.85546875" defaultRowHeight="15" x14ac:dyDescent="0.25"/>
  <cols>
    <col min="1" max="1" width="16.42578125" bestFit="1" customWidth="1"/>
    <col min="3" max="3" width="10" style="1" bestFit="1" customWidth="1"/>
    <col min="4" max="5" width="8.85546875" style="1"/>
    <col min="6" max="6" width="14.140625" bestFit="1" customWidth="1"/>
    <col min="7" max="7" width="24.28515625" bestFit="1" customWidth="1"/>
    <col min="9" max="9" width="24.28515625" style="1" bestFit="1" customWidth="1"/>
    <col min="10" max="10" width="24.28515625" bestFit="1" customWidth="1"/>
  </cols>
  <sheetData>
    <row r="1" spans="1:24" s="1" customFormat="1" x14ac:dyDescent="0.25">
      <c r="A1" s="10" t="s">
        <v>356</v>
      </c>
      <c r="B1"/>
      <c r="C1" s="1" t="s">
        <v>351</v>
      </c>
      <c r="F1" s="133" t="s">
        <v>453</v>
      </c>
      <c r="H1"/>
      <c r="I1" s="133" t="s">
        <v>352</v>
      </c>
      <c r="J1" s="133"/>
      <c r="K1"/>
      <c r="M1"/>
      <c r="N1"/>
      <c r="O1"/>
      <c r="P1"/>
      <c r="Q1"/>
      <c r="R1"/>
    </row>
    <row r="2" spans="1:24" s="1" customFormat="1" ht="14.1" customHeight="1" x14ac:dyDescent="0.25">
      <c r="A2" s="1" t="s">
        <v>358</v>
      </c>
      <c r="B2"/>
      <c r="F2" s="133" t="str">
        <f>IF(OR(Input_Sheet!L24&gt;0,Input_Sheet!M24&gt;0),Input_Sheet!$C24&amp;" x"&amp;Input_Sheet!L24*1&amp;"("&amp;Input_Sheet!M24&amp;")","")</f>
        <v/>
      </c>
      <c r="G2" s="133" t="str">
        <f t="array" aca="1" ref="G2" ca="1">IFERROR(INDEX(F$1:F$31,SMALL((IF(LEN(F$1:F$31),ROW(INDIRECT("1:"&amp;ROWS(F$1:F$31))))),ROW(G2)),1),"")&amp;IF(NOT(G3=""),", ","")</f>
        <v/>
      </c>
      <c r="H2"/>
      <c r="I2" s="133" t="str">
        <f>IF(OR(Input_Sheet!AF24&gt;0,Input_Sheet!AG24&gt;0),Input_Sheet!Y24&amp;" x"&amp;Input_Sheet!AF24*1&amp;"("&amp;Input_Sheet!AG24&amp;")","")</f>
        <v/>
      </c>
      <c r="J2" s="133" t="str">
        <f t="array" aca="1" ref="J2" ca="1">IFERROR(INDEX(I$1:I$17,SMALL((IF(LEN(I$1:I$17),ROW(INDIRECT("1:"&amp;ROWS(I$1:I$17))))),ROW(A2)),1),"")&amp;IF(NOT(J3=""),", ","")</f>
        <v/>
      </c>
      <c r="K2"/>
      <c r="M2"/>
      <c r="N2"/>
      <c r="O2"/>
      <c r="P2"/>
      <c r="Q2"/>
      <c r="R2"/>
      <c r="S2" s="39"/>
      <c r="U2" s="39"/>
      <c r="V2" s="39"/>
      <c r="W2" s="39"/>
      <c r="X2" s="39"/>
    </row>
    <row r="3" spans="1:24" s="1" customFormat="1" x14ac:dyDescent="0.25">
      <c r="A3" s="10" t="s">
        <v>356</v>
      </c>
      <c r="B3"/>
      <c r="F3" s="133" t="str">
        <f>IF(OR(Input_Sheet!L25&gt;0,Input_Sheet!M25&gt;0),Input_Sheet!$C25&amp;" x"&amp;Input_Sheet!L25*1&amp;"("&amp;Input_Sheet!M25&amp;")","")</f>
        <v/>
      </c>
      <c r="G3" s="133" t="str">
        <f t="array" aca="1" ref="G3" ca="1">IFERROR(INDEX(F$1:F$31,SMALL((IF(LEN(F$1:F$31),ROW(INDIRECT("1:"&amp;ROWS(F$1:F$31))))),ROW(G3)),1),"")&amp;IF(NOT(G4=""),", ","")</f>
        <v/>
      </c>
      <c r="H3"/>
      <c r="I3" s="133" t="str">
        <f>IF(OR(Input_Sheet!AF25&gt;0,Input_Sheet!AG25&gt;0),Input_Sheet!Y25&amp;" x"&amp;Input_Sheet!AF25*1&amp;"("&amp;Input_Sheet!AG25&amp;")","")</f>
        <v/>
      </c>
      <c r="J3" s="133" t="str">
        <f t="array" aca="1" ref="J3" ca="1">IFERROR(INDEX(I$1:I$17,SMALL((IF(LEN(I$1:I$17),ROW(INDIRECT("1:"&amp;ROWS(I$1:I$17))))),ROW(A3)),1),"")&amp;IF(NOT(J4=""),", ","")</f>
        <v/>
      </c>
      <c r="K3"/>
      <c r="M3"/>
      <c r="N3"/>
      <c r="O3"/>
      <c r="P3"/>
      <c r="Q3"/>
      <c r="R3"/>
      <c r="S3" s="39"/>
      <c r="U3" s="39"/>
      <c r="V3" s="39"/>
      <c r="W3" s="39"/>
      <c r="X3" s="39"/>
    </row>
    <row r="4" spans="1:24" x14ac:dyDescent="0.25">
      <c r="A4" t="s">
        <v>348</v>
      </c>
      <c r="F4" s="133" t="str">
        <f>IF(OR(Input_Sheet!L26&gt;0,Input_Sheet!M26&gt;0),Input_Sheet!$C26&amp;" x"&amp;Input_Sheet!L26*1&amp;"("&amp;Input_Sheet!M26&amp;")","")</f>
        <v/>
      </c>
      <c r="G4" s="133" t="str">
        <f t="array" aca="1" ref="G4" ca="1">IFERROR(INDEX(F$1:F$31,SMALL((IF(LEN(F$1:F$31),ROW(INDIRECT("1:"&amp;ROWS(F$1:F$31))))),ROW(G4)),1),"")&amp;IF(NOT(G5=""),", ","")</f>
        <v/>
      </c>
      <c r="I4" s="133" t="str">
        <f>IF(OR(Input_Sheet!AF26&gt;0,Input_Sheet!AG26&gt;0),Input_Sheet!Y26&amp;" x"&amp;Input_Sheet!AF26*1&amp;"("&amp;Input_Sheet!AG26&amp;")","")</f>
        <v/>
      </c>
      <c r="J4" s="133" t="str">
        <f t="array" aca="1" ref="J4" ca="1">IFERROR(INDEX(I$1:I$17,SMALL((IF(LEN(I$1:I$17),ROW(INDIRECT("1:"&amp;ROWS(I$1:I$17))))),ROW(A4)),1),"")&amp;IF(NOT(J5=""),", ","")</f>
        <v/>
      </c>
      <c r="S4" s="39"/>
      <c r="U4" s="39"/>
      <c r="V4" s="39"/>
      <c r="W4" s="39"/>
      <c r="X4" s="39"/>
    </row>
    <row r="5" spans="1:24" x14ac:dyDescent="0.25">
      <c r="A5" t="s">
        <v>347</v>
      </c>
      <c r="F5" s="133" t="str">
        <f>IF(OR(Input_Sheet!L27&gt;0,Input_Sheet!M27&gt;0),Input_Sheet!$C27&amp;" x"&amp;Input_Sheet!L27*1&amp;"("&amp;Input_Sheet!M27&amp;")","")</f>
        <v/>
      </c>
      <c r="G5" s="133" t="str">
        <f t="array" aca="1" ref="G5" ca="1">IFERROR(INDEX(F$1:F$31,SMALL((IF(LEN(F$1:F$31),ROW(INDIRECT("1:"&amp;ROWS(F$1:F$31))))),ROW(G5)),1),"")&amp;IF(NOT(G6=""),", ","")</f>
        <v/>
      </c>
      <c r="I5" s="133" t="str">
        <f>IF(OR(Input_Sheet!AF27&gt;0,Input_Sheet!AG27&gt;0),Input_Sheet!Y27&amp;" x"&amp;Input_Sheet!AF27*1&amp;"("&amp;Input_Sheet!AG27&amp;")","")</f>
        <v/>
      </c>
      <c r="J5" s="133" t="str">
        <f t="array" aca="1" ref="J5" ca="1">IFERROR(INDEX(I$1:I$17,SMALL((IF(LEN(I$1:I$17),ROW(INDIRECT("1:"&amp;ROWS(I$1:I$17))))),ROW(A5)),1),"")&amp;IF(NOT(J6=""),", ","")</f>
        <v/>
      </c>
      <c r="S5" s="39"/>
      <c r="U5" s="39"/>
      <c r="V5" s="39"/>
      <c r="W5" s="39"/>
      <c r="X5" s="39"/>
    </row>
    <row r="6" spans="1:24" x14ac:dyDescent="0.25">
      <c r="A6" t="s">
        <v>345</v>
      </c>
      <c r="F6" s="133" t="str">
        <f>IF(OR(Input_Sheet!L28&gt;0,Input_Sheet!M28&gt;0),Input_Sheet!$C28&amp;" x"&amp;Input_Sheet!L28*1&amp;"("&amp;Input_Sheet!M28&amp;")","")</f>
        <v/>
      </c>
      <c r="G6" s="133" t="str">
        <f t="array" aca="1" ref="G6" ca="1">IFERROR(INDEX(F$1:F$31,SMALL((IF(LEN(F$1:F$31),ROW(INDIRECT("1:"&amp;ROWS(F$1:F$31))))),ROW(G6)),1),"")&amp;IF(NOT(G7=""),", ","")</f>
        <v/>
      </c>
      <c r="I6" s="133" t="str">
        <f>IF(OR(Input_Sheet!AF28&gt;0,Input_Sheet!AG28&gt;0),Input_Sheet!Y28&amp;" x"&amp;Input_Sheet!AF28*1&amp;"("&amp;Input_Sheet!AG28&amp;")","")</f>
        <v/>
      </c>
      <c r="J6" s="133" t="str">
        <f t="array" aca="1" ref="J6" ca="1">IFERROR(INDEX(I$1:I$17,SMALL((IF(LEN(I$1:I$17),ROW(INDIRECT("1:"&amp;ROWS(I$1:I$17))))),ROW(A6)),1),"")&amp;IF(NOT(J7=""),", ","")</f>
        <v/>
      </c>
      <c r="S6" s="39"/>
      <c r="U6" s="39"/>
      <c r="V6" s="39"/>
      <c r="W6" s="39"/>
      <c r="X6" s="39"/>
    </row>
    <row r="7" spans="1:24" x14ac:dyDescent="0.25">
      <c r="A7" t="s">
        <v>346</v>
      </c>
      <c r="F7" s="133" t="str">
        <f>IF(OR(Input_Sheet!L29&gt;0,Input_Sheet!M29&gt;0),Input_Sheet!$C29&amp;" x"&amp;Input_Sheet!L29*1&amp;"("&amp;Input_Sheet!M29&amp;")","")</f>
        <v/>
      </c>
      <c r="G7" s="133" t="str">
        <f t="array" aca="1" ref="G7" ca="1">IFERROR(INDEX(F$1:F$31,SMALL((IF(LEN(F$1:F$31),ROW(INDIRECT("1:"&amp;ROWS(F$1:F$31))))),ROW(G7)),1),"")&amp;IF(NOT(G8=""),", ","")</f>
        <v/>
      </c>
      <c r="I7" s="133" t="str">
        <f>IF(OR(Input_Sheet!AF29&gt;0,Input_Sheet!AG29&gt;0),Input_Sheet!Y29&amp;" x"&amp;Input_Sheet!AF29*1&amp;"("&amp;Input_Sheet!AG29&amp;")","")</f>
        <v/>
      </c>
      <c r="J7" s="133" t="str">
        <f t="array" aca="1" ref="J7" ca="1">IFERROR(INDEX(I$1:I$17,SMALL((IF(LEN(I$1:I$17),ROW(INDIRECT("1:"&amp;ROWS(I$1:I$17))))),ROW(A7)),1),"")&amp;IF(NOT(J8=""),", ","")</f>
        <v/>
      </c>
      <c r="S7" s="39"/>
      <c r="U7" s="39"/>
      <c r="V7" s="39"/>
      <c r="W7" s="39"/>
      <c r="X7" s="39"/>
    </row>
    <row r="8" spans="1:24" x14ac:dyDescent="0.25">
      <c r="A8" s="1" t="s">
        <v>444</v>
      </c>
      <c r="F8" s="133" t="str">
        <f>IF(OR(Input_Sheet!L30&gt;0,Input_Sheet!M30&gt;0),Input_Sheet!$C30&amp;" x"&amp;Input_Sheet!L30*1&amp;"("&amp;Input_Sheet!M30&amp;")","")</f>
        <v/>
      </c>
      <c r="G8" s="133" t="str">
        <f t="array" aca="1" ref="G8" ca="1">IFERROR(INDEX(F$1:F$31,SMALL((IF(LEN(F$1:F$31),ROW(INDIRECT("1:"&amp;ROWS(F$1:F$31))))),ROW(G8)),1),"")&amp;IF(NOT(G9=""),", ","")</f>
        <v/>
      </c>
      <c r="I8" s="133" t="str">
        <f>IF(OR(Input_Sheet!AF30&gt;0,Input_Sheet!AG30&gt;0),Input_Sheet!Y30&amp;" x"&amp;Input_Sheet!AF30*1&amp;"("&amp;Input_Sheet!AG30&amp;")","")</f>
        <v/>
      </c>
      <c r="J8" s="133" t="str">
        <f t="array" aca="1" ref="J8" ca="1">IFERROR(INDEX(I$1:I$17,SMALL((IF(LEN(I$1:I$17),ROW(INDIRECT("1:"&amp;ROWS(I$1:I$17))))),ROW(A8)),1),"")&amp;IF(NOT(J9=""),", ","")</f>
        <v/>
      </c>
      <c r="S8" s="39"/>
      <c r="U8" s="39"/>
      <c r="V8" s="39"/>
      <c r="W8" s="39"/>
      <c r="X8" s="39"/>
    </row>
    <row r="9" spans="1:24" x14ac:dyDescent="0.25">
      <c r="A9" t="s">
        <v>1158</v>
      </c>
      <c r="F9" s="133" t="str">
        <f>IF(OR(Input_Sheet!L31&gt;0,Input_Sheet!M31&gt;0),Input_Sheet!$C31&amp;" x"&amp;Input_Sheet!L31*1&amp;"("&amp;Input_Sheet!M31&amp;")","")</f>
        <v/>
      </c>
      <c r="G9" s="133" t="str">
        <f t="array" aca="1" ref="G9" ca="1">IFERROR(INDEX(F$1:F$31,SMALL((IF(LEN(F$1:F$31),ROW(INDIRECT("1:"&amp;ROWS(F$1:F$31))))),ROW(G9)),1),"")&amp;IF(NOT(G10=""),", ","")</f>
        <v/>
      </c>
      <c r="I9" s="133" t="str">
        <f>IF(OR(Input_Sheet!AF31&gt;0,Input_Sheet!AG31&gt;0),Input_Sheet!Y31&amp;" x"&amp;Input_Sheet!AF31*1&amp;"("&amp;Input_Sheet!AG31&amp;")","")</f>
        <v/>
      </c>
      <c r="J9" s="133" t="str">
        <f t="array" aca="1" ref="J9" ca="1">IFERROR(INDEX(I$1:I$17,SMALL((IF(LEN(I$1:I$17),ROW(INDIRECT("1:"&amp;ROWS(I$1:I$17))))),ROW(A9)),1),"")&amp;IF(NOT(J10=""),", ","")</f>
        <v/>
      </c>
      <c r="S9" s="39"/>
      <c r="U9" s="39"/>
      <c r="V9" s="39"/>
      <c r="W9" s="39"/>
      <c r="X9" s="39"/>
    </row>
    <row r="10" spans="1:24" x14ac:dyDescent="0.25">
      <c r="A10" t="s">
        <v>350</v>
      </c>
      <c r="F10" s="133" t="str">
        <f>IF(OR(Input_Sheet!L32&gt;0,Input_Sheet!M32&gt;0),Input_Sheet!$C32&amp;" x"&amp;Input_Sheet!L32*1&amp;"("&amp;Input_Sheet!M32&amp;")","")</f>
        <v/>
      </c>
      <c r="G10" s="133" t="str">
        <f t="array" aca="1" ref="G10" ca="1">IFERROR(INDEX(F$1:F$31,SMALL((IF(LEN(F$1:F$31),ROW(INDIRECT("1:"&amp;ROWS(F$1:F$31))))),ROW(G10)),1),"")&amp;IF(NOT(G11=""),", ","")</f>
        <v/>
      </c>
      <c r="I10" s="133" t="str">
        <f>IF(OR(Input_Sheet!AF32&gt;0,Input_Sheet!AG32&gt;0),Input_Sheet!Y32&amp;" x"&amp;Input_Sheet!AF32*1&amp;"("&amp;Input_Sheet!AG32&amp;")","")</f>
        <v/>
      </c>
      <c r="J10" s="133" t="str">
        <f t="array" aca="1" ref="J10" ca="1">IFERROR(INDEX(I$1:I$17,SMALL((IF(LEN(I$1:I$17),ROW(INDIRECT("1:"&amp;ROWS(I$1:I$17))))),ROW(A10)),1),"")&amp;IF(NOT(J11=""),", ","")</f>
        <v/>
      </c>
      <c r="S10" s="39"/>
      <c r="U10" s="39"/>
      <c r="V10" s="39"/>
      <c r="W10" s="39"/>
      <c r="X10" s="39"/>
    </row>
    <row r="11" spans="1:24" x14ac:dyDescent="0.25">
      <c r="A11" s="10" t="s">
        <v>356</v>
      </c>
      <c r="F11" s="133" t="str">
        <f>IF(OR(Input_Sheet!L33&gt;0,Input_Sheet!M33&gt;0),Input_Sheet!$C33&amp;" x"&amp;Input_Sheet!L33*1&amp;"("&amp;Input_Sheet!M33&amp;")","")</f>
        <v/>
      </c>
      <c r="G11" s="133" t="str">
        <f t="array" aca="1" ref="G11" ca="1">IFERROR(INDEX(F$1:F$31,SMALL((IF(LEN(F$1:F$31),ROW(INDIRECT("1:"&amp;ROWS(F$1:F$31))))),ROW(G11)),1),"")&amp;IF(NOT(G12=""),", ","")</f>
        <v/>
      </c>
      <c r="I11" s="133" t="str">
        <f>IF(OR(Input_Sheet!AF33&gt;0,Input_Sheet!AG33&gt;0),Input_Sheet!Y33&amp;" x"&amp;Input_Sheet!AF33*1&amp;"("&amp;Input_Sheet!AG33&amp;")","")</f>
        <v/>
      </c>
      <c r="J11" s="133" t="str">
        <f t="array" aca="1" ref="J11" ca="1">IFERROR(INDEX(I$1:I$17,SMALL((IF(LEN(I$1:I$17),ROW(INDIRECT("1:"&amp;ROWS(I$1:I$17))))),ROW(A11)),1),"")&amp;IF(NOT(J12=""),", ","")</f>
        <v/>
      </c>
      <c r="S11" s="39"/>
      <c r="U11" s="39"/>
      <c r="V11" s="39"/>
      <c r="W11" s="39"/>
      <c r="X11" s="39"/>
    </row>
    <row r="12" spans="1:24" x14ac:dyDescent="0.25">
      <c r="A12" t="s">
        <v>357</v>
      </c>
      <c r="F12" s="133" t="str">
        <f>IF(OR(Input_Sheet!L34&gt;0,Input_Sheet!M34&gt;0),Input_Sheet!$C34&amp;" x"&amp;Input_Sheet!L34*1&amp;"("&amp;Input_Sheet!M34&amp;")","")</f>
        <v/>
      </c>
      <c r="G12" s="133" t="str">
        <f t="array" aca="1" ref="G12" ca="1">IFERROR(INDEX(F$1:F$31,SMALL((IF(LEN(F$1:F$31),ROW(INDIRECT("1:"&amp;ROWS(F$1:F$31))))),ROW(G12)),1),"")&amp;IF(NOT(G13=""),", ","")</f>
        <v/>
      </c>
      <c r="I12" s="133" t="str">
        <f>IF(OR(Input_Sheet!AF34&gt;0,Input_Sheet!AG34&gt;0),Input_Sheet!Y34&amp;" x"&amp;Input_Sheet!AF34*1&amp;"("&amp;Input_Sheet!AG34&amp;")","")</f>
        <v/>
      </c>
      <c r="J12" s="133" t="str">
        <f t="array" aca="1" ref="J12" ca="1">IFERROR(INDEX(I$1:I$17,SMALL((IF(LEN(I$1:I$17),ROW(INDIRECT("1:"&amp;ROWS(I$1:I$17))))),ROW(A12)),1),"")&amp;IF(NOT(J13=""),", ","")</f>
        <v/>
      </c>
      <c r="P12" s="39"/>
      <c r="Q12" s="39"/>
      <c r="R12" s="39"/>
      <c r="S12" s="39"/>
      <c r="U12" s="39"/>
      <c r="V12" s="39"/>
      <c r="W12" s="39"/>
      <c r="X12" s="39"/>
    </row>
    <row r="13" spans="1:24" x14ac:dyDescent="0.25">
      <c r="A13" s="10" t="s">
        <v>356</v>
      </c>
      <c r="F13" s="133" t="str">
        <f>IF(OR(Input_Sheet!L35&gt;0,Input_Sheet!M35&gt;0),Input_Sheet!$C35&amp;" x"&amp;Input_Sheet!L35*1&amp;"("&amp;Input_Sheet!M35&amp;")","")</f>
        <v/>
      </c>
      <c r="G13" s="133" t="str">
        <f t="array" aca="1" ref="G13" ca="1">IFERROR(INDEX(F$1:F$31,SMALL((IF(LEN(F$1:F$31),ROW(INDIRECT("1:"&amp;ROWS(F$1:F$31))))),ROW(G13)),1),"")&amp;IF(NOT(G14=""),", ","")</f>
        <v/>
      </c>
      <c r="I13" s="133" t="str">
        <f>IF(OR(Input_Sheet!AF35&gt;0,Input_Sheet!AG35&gt;0),Input_Sheet!Y35&amp;" x"&amp;Input_Sheet!AF35*1&amp;"("&amp;Input_Sheet!AG35&amp;")","")</f>
        <v/>
      </c>
      <c r="J13" s="133" t="str">
        <f t="array" aca="1" ref="J13" ca="1">IFERROR(INDEX(I$1:I$17,SMALL((IF(LEN(I$1:I$17),ROW(INDIRECT("1:"&amp;ROWS(I$1:I$17))))),ROW(A13)),1),"")&amp;IF(NOT(J14=""),", ","")</f>
        <v/>
      </c>
      <c r="P13" s="39"/>
      <c r="Q13" s="39"/>
      <c r="R13" s="39"/>
      <c r="S13" s="39"/>
      <c r="U13" s="39"/>
      <c r="V13" s="39"/>
      <c r="W13" s="39"/>
      <c r="X13" s="39"/>
    </row>
    <row r="14" spans="1:24" x14ac:dyDescent="0.25">
      <c r="A14" t="s">
        <v>351</v>
      </c>
      <c r="F14" s="133" t="str">
        <f>IF(OR(Input_Sheet!L36&gt;0,Input_Sheet!M36&gt;0),Input_Sheet!$C36&amp;" x"&amp;Input_Sheet!L36*1&amp;"("&amp;Input_Sheet!M36&amp;")","")</f>
        <v/>
      </c>
      <c r="G14" s="133" t="str">
        <f t="array" aca="1" ref="G14" ca="1">IFERROR(INDEX(F$1:F$31,SMALL((IF(LEN(F$1:F$31),ROW(INDIRECT("1:"&amp;ROWS(F$1:F$31))))),ROW(G14)),1),"")&amp;IF(NOT(G15=""),", ","")</f>
        <v/>
      </c>
      <c r="I14" s="133" t="str">
        <f>IF(OR(Input_Sheet!AF36&gt;0,Input_Sheet!AG36&gt;0),Input_Sheet!Y36&amp;" x"&amp;Input_Sheet!AF36*1&amp;"("&amp;Input_Sheet!AG36&amp;")","")</f>
        <v/>
      </c>
      <c r="J14" s="133" t="str">
        <f t="array" aca="1" ref="J14" ca="1">IFERROR(INDEX(I$1:I$17,SMALL((IF(LEN(I$1:I$17),ROW(INDIRECT("1:"&amp;ROWS(I$1:I$17))))),ROW(A14)),1),"")&amp;IF(NOT(J15=""),", ","")</f>
        <v/>
      </c>
      <c r="P14" s="39"/>
      <c r="Q14" s="39"/>
      <c r="R14" s="39"/>
      <c r="S14" s="39"/>
      <c r="U14" s="39"/>
      <c r="V14" s="39"/>
      <c r="W14" s="39"/>
      <c r="X14" s="39"/>
    </row>
    <row r="15" spans="1:24" ht="15" customHeight="1" x14ac:dyDescent="0.25">
      <c r="A15" t="s">
        <v>453</v>
      </c>
      <c r="F15" s="133" t="str">
        <f>IF(OR(Input_Sheet!L37&gt;0,Input_Sheet!M37&gt;0),Input_Sheet!$C37&amp;" x"&amp;Input_Sheet!L37*1&amp;"("&amp;Input_Sheet!M37&amp;")","")</f>
        <v/>
      </c>
      <c r="G15" s="133" t="str">
        <f t="array" aca="1" ref="G15" ca="1">IFERROR(INDEX(F$1:F$31,SMALL((IF(LEN(F$1:F$31),ROW(INDIRECT("1:"&amp;ROWS(F$1:F$31))))),ROW(G15)),1),"")&amp;IF(NOT(G16=""),", ","")</f>
        <v/>
      </c>
      <c r="I15" s="133" t="str">
        <f>IF(OR(Input_Sheet!AF37&gt;0,Input_Sheet!AG37&gt;0),Input_Sheet!Y37&amp;" x"&amp;Input_Sheet!AF37*1&amp;"("&amp;Input_Sheet!AG37&amp;")","")</f>
        <v/>
      </c>
      <c r="J15" s="133" t="str">
        <f t="array" aca="1" ref="J15" ca="1">IFERROR(INDEX(I$1:I$17,SMALL((IF(LEN(I$1:I$17),ROW(INDIRECT("1:"&amp;ROWS(I$1:I$17))))),ROW(A15)),1),"")&amp;IF(NOT(J16=""),", ","")</f>
        <v/>
      </c>
      <c r="P15" s="39"/>
      <c r="Q15" s="39"/>
      <c r="R15" s="39"/>
      <c r="S15" s="39"/>
      <c r="U15" s="39"/>
      <c r="V15" s="39"/>
      <c r="W15" s="39"/>
      <c r="X15" s="39"/>
    </row>
    <row r="16" spans="1:24" ht="15" customHeight="1" x14ac:dyDescent="0.25">
      <c r="A16" t="s">
        <v>352</v>
      </c>
      <c r="F16" s="133" t="str">
        <f>IF(OR(Input_Sheet!L38&gt;0,Input_Sheet!M38&gt;0),Input_Sheet!$C38&amp;" x"&amp;Input_Sheet!L38*1&amp;"("&amp;Input_Sheet!M38&amp;")","")</f>
        <v/>
      </c>
      <c r="G16" s="133" t="str">
        <f t="array" aca="1" ref="G16" ca="1">IFERROR(INDEX(F$1:F$31,SMALL((IF(LEN(F$1:F$31),ROW(INDIRECT("1:"&amp;ROWS(F$1:F$31))))),ROW(G16)),1),"")&amp;IF(NOT(G17=""),", ","")</f>
        <v/>
      </c>
      <c r="I16" s="133" t="str">
        <f>IF(OR(Input_Sheet!AF38&gt;0,Input_Sheet!AG38&gt;0),Input_Sheet!Y38&amp;" x"&amp;Input_Sheet!AF38*1&amp;"("&amp;Input_Sheet!AG38&amp;")","")</f>
        <v/>
      </c>
      <c r="J16" s="133" t="str">
        <f t="array" aca="1" ref="J16" ca="1">IFERROR(INDEX(I$1:I$17,SMALL((IF(LEN(I$1:I$17),ROW(INDIRECT("1:"&amp;ROWS(I$1:I$17))))),ROW(A16)),1),"")&amp;IF(NOT(J17=""),", ","")</f>
        <v/>
      </c>
      <c r="P16" s="39"/>
      <c r="Q16" s="39"/>
      <c r="R16" s="39"/>
      <c r="S16" s="39"/>
      <c r="U16" s="39"/>
      <c r="V16" s="39"/>
      <c r="W16" s="39"/>
      <c r="X16" s="39"/>
    </row>
    <row r="17" spans="1:24" x14ac:dyDescent="0.25">
      <c r="A17" t="s">
        <v>408</v>
      </c>
      <c r="F17" s="133" t="str">
        <f>IF(OR(Input_Sheet!L39&gt;0,Input_Sheet!M39&gt;0),Input_Sheet!$C39&amp;" x"&amp;Input_Sheet!L39*1&amp;"("&amp;Input_Sheet!M39&amp;")","")</f>
        <v/>
      </c>
      <c r="G17" s="133" t="str">
        <f t="array" aca="1" ref="G17" ca="1">IFERROR(INDEX(F$1:F$31,SMALL((IF(LEN(F$1:F$31),ROW(INDIRECT("1:"&amp;ROWS(F$1:F$31))))),ROW(G17)),1),"")&amp;IF(NOT(G18=""),", ","")</f>
        <v/>
      </c>
      <c r="I17" s="133" t="str">
        <f>IF(OR(Input_Sheet!AF39&gt;0,Input_Sheet!AG39&gt;0),Input_Sheet!Y39&amp;" x"&amp;Input_Sheet!AF39*1&amp;"("&amp;Input_Sheet!AG39&amp;")","")</f>
        <v/>
      </c>
      <c r="J17" s="133" t="str">
        <f t="array" aca="1" ref="J17" ca="1">IFERROR(INDEX(I$1:I$17,SMALL((IF(LEN(I$1:I$17),ROW(INDIRECT("1:"&amp;ROWS(I$1:I$17))))),ROW(A17)),1),"")&amp;IF(NOT(J18=""),", ","")</f>
        <v/>
      </c>
      <c r="P17" s="39"/>
      <c r="Q17" s="39"/>
      <c r="R17" s="39"/>
      <c r="S17" s="39"/>
      <c r="U17" s="39"/>
      <c r="V17" s="39"/>
      <c r="W17" s="39"/>
      <c r="X17" s="39"/>
    </row>
    <row r="18" spans="1:24" x14ac:dyDescent="0.25">
      <c r="A18" t="s">
        <v>353</v>
      </c>
      <c r="F18" s="133" t="str">
        <f>IF(OR(Input_Sheet!L40&gt;0,Input_Sheet!M40&gt;0),Input_Sheet!$C40&amp;" x"&amp;Input_Sheet!L40*1&amp;"("&amp;Input_Sheet!M40&amp;")","")</f>
        <v/>
      </c>
      <c r="G18" s="133" t="str">
        <f t="array" aca="1" ref="G18" ca="1">IFERROR(INDEX(F$1:F$31,SMALL((IF(LEN(F$1:F$31),ROW(INDIRECT("1:"&amp;ROWS(F$1:F$31))))),ROW(G18)),1),"")&amp;IF(NOT(G19=""),", ","")</f>
        <v/>
      </c>
      <c r="I18"/>
      <c r="P18" s="38"/>
      <c r="Q18" s="38"/>
      <c r="R18" s="38"/>
      <c r="S18" s="38"/>
      <c r="U18" s="39"/>
      <c r="V18" s="39"/>
      <c r="W18" s="39"/>
      <c r="X18" s="39"/>
    </row>
    <row r="19" spans="1:24" x14ac:dyDescent="0.25">
      <c r="A19" t="s">
        <v>354</v>
      </c>
      <c r="F19" s="133" t="str">
        <f>IF(OR(Input_Sheet!L41&gt;0,Input_Sheet!M41&gt;0),Input_Sheet!$C41&amp;" x"&amp;Input_Sheet!L41*1&amp;"("&amp;Input_Sheet!M41&amp;")","")</f>
        <v/>
      </c>
      <c r="G19" s="133" t="str">
        <f t="array" aca="1" ref="G19" ca="1">IFERROR(INDEX(F$1:F$31,SMALL((IF(LEN(F$1:F$31),ROW(INDIRECT("1:"&amp;ROWS(F$1:F$31))))),ROW(G19)),1),"")&amp;IF(NOT(G20=""),", ","")</f>
        <v/>
      </c>
      <c r="I19"/>
      <c r="P19" s="38"/>
      <c r="Q19" s="38"/>
      <c r="R19" s="38"/>
      <c r="S19" s="38"/>
      <c r="U19" s="39"/>
      <c r="V19" s="39"/>
      <c r="W19" s="39"/>
      <c r="X19" s="39"/>
    </row>
    <row r="20" spans="1:24" x14ac:dyDescent="0.25">
      <c r="A20" t="s">
        <v>355</v>
      </c>
      <c r="F20" s="133" t="str">
        <f>IF(OR(Input_Sheet!L42&gt;0,Input_Sheet!M42&gt;0),Input_Sheet!$C42&amp;" x"&amp;Input_Sheet!L42*1&amp;"("&amp;Input_Sheet!M42&amp;")","")</f>
        <v/>
      </c>
      <c r="G20" s="133" t="str">
        <f t="array" aca="1" ref="G20" ca="1">IFERROR(INDEX(F$1:F$31,SMALL((IF(LEN(F$1:F$31),ROW(INDIRECT("1:"&amp;ROWS(F$1:F$31))))),ROW(G20)),1),"")&amp;IF(NOT(G21=""),", ","")</f>
        <v/>
      </c>
      <c r="I20" s="133" t="s">
        <v>988</v>
      </c>
      <c r="J20" s="133"/>
    </row>
    <row r="21" spans="1:24" ht="15" customHeight="1" x14ac:dyDescent="0.25">
      <c r="F21" s="133" t="str">
        <f>IF(OR(Input_Sheet!L43&gt;0,Input_Sheet!M43&gt;0),Input_Sheet!$C43&amp;" x"&amp;Input_Sheet!L43*1&amp;"("&amp;Input_Sheet!M43&amp;")","")</f>
        <v/>
      </c>
      <c r="G21" s="133" t="str">
        <f t="array" aca="1" ref="G21" ca="1">IFERROR(INDEX(F$1:F$31,SMALL((IF(LEN(F$1:F$31),ROW(INDIRECT("1:"&amp;ROWS(F$1:F$31))))),ROW(G21)),1),"")&amp;IF(NOT(G22=""),", ","")</f>
        <v/>
      </c>
      <c r="I21" s="133" t="str">
        <f>IF(OR(Input_Sheet!L81&gt;0,Input_Sheet!M81&gt;0),Input_Sheet!$C81&amp;" x"&amp;Input_Sheet!L81*1&amp;"("&amp;Input_Sheet!M81&amp;")","")</f>
        <v/>
      </c>
      <c r="J21" s="133" t="str">
        <f t="array" aca="1" ref="J21" ca="1">IFERROR(INDEX(I$20:I$29,SMALL((IF(LEN(I$20:I$29),ROW(INDIRECT("1:"&amp;ROWS(I$20:I$29))))),ROW(A2)),1),"")&amp;IF(NOT(J22=""),", ","")</f>
        <v/>
      </c>
    </row>
    <row r="22" spans="1:24" x14ac:dyDescent="0.25">
      <c r="A22" s="1"/>
      <c r="F22" s="133" t="str">
        <f>IF(OR(Input_Sheet!L44&gt;0,Input_Sheet!M44&gt;0),Input_Sheet!$C44&amp;" x"&amp;Input_Sheet!L44*1&amp;"("&amp;Input_Sheet!M44&amp;")","")</f>
        <v/>
      </c>
      <c r="G22" s="133" t="str">
        <f t="array" aca="1" ref="G22" ca="1">IFERROR(INDEX(F$1:F$31,SMALL((IF(LEN(F$1:F$31),ROW(INDIRECT("1:"&amp;ROWS(F$1:F$31))))),ROW(G22)),1),"")&amp;IF(NOT(G23=""),", ","")</f>
        <v/>
      </c>
      <c r="I22" s="133" t="str">
        <f>IF(OR(Input_Sheet!L82&gt;0,Input_Sheet!M82&gt;0),Input_Sheet!$C82&amp;" x"&amp;Input_Sheet!L82*1&amp;"("&amp;Input_Sheet!M82&amp;")","")</f>
        <v/>
      </c>
      <c r="J22" s="133" t="str">
        <f t="array" aca="1" ref="J22" ca="1">IFERROR(INDEX(I$20:I$29,SMALL((IF(LEN(I$20:I$29),ROW(INDIRECT("1:"&amp;ROWS(I$20:I$29))))),ROW(A3)),1),"")&amp;IF(NOT(J23=""),", ","")</f>
        <v/>
      </c>
    </row>
    <row r="23" spans="1:24" s="1" customFormat="1" x14ac:dyDescent="0.25">
      <c r="A23"/>
      <c r="F23" s="133" t="str">
        <f>IF(OR(Input_Sheet!L45&gt;0,Input_Sheet!M45&gt;0),Input_Sheet!$C45&amp;" x"&amp;Input_Sheet!L45*1&amp;"("&amp;Input_Sheet!M45&amp;")","")</f>
        <v/>
      </c>
      <c r="G23" s="133" t="str">
        <f t="array" aca="1" ref="G23" ca="1">IFERROR(INDEX(F$1:F$31,SMALL((IF(LEN(F$1:F$31),ROW(INDIRECT("1:"&amp;ROWS(F$1:F$31))))),ROW(G23)),1),"")&amp;IF(NOT(G24=""),", ","")</f>
        <v/>
      </c>
      <c r="I23" s="133" t="str">
        <f>IF(OR(Input_Sheet!L83&gt;0,Input_Sheet!M83&gt;0),Input_Sheet!$C83&amp;" x"&amp;Input_Sheet!L83*1&amp;"("&amp;Input_Sheet!M83&amp;")","")</f>
        <v/>
      </c>
      <c r="J23" s="133" t="str">
        <f t="array" aca="1" ref="J23" ca="1">IFERROR(INDEX(I$20:I$29,SMALL((IF(LEN(I$20:I$29),ROW(INDIRECT("1:"&amp;ROWS(I$20:I$29))))),ROW(A4)),1),"")&amp;IF(NOT(J24=""),", ","")</f>
        <v/>
      </c>
      <c r="K23"/>
    </row>
    <row r="24" spans="1:24" x14ac:dyDescent="0.25">
      <c r="F24" s="133" t="str">
        <f>IF(OR(Input_Sheet!L46&gt;0,Input_Sheet!M46&gt;0),Input_Sheet!$C46&amp;" x"&amp;Input_Sheet!L46*1&amp;"("&amp;Input_Sheet!M46&amp;")","")</f>
        <v/>
      </c>
      <c r="G24" s="133" t="str">
        <f t="array" aca="1" ref="G24" ca="1">IFERROR(INDEX(F$1:F$31,SMALL((IF(LEN(F$1:F$31),ROW(INDIRECT("1:"&amp;ROWS(F$1:F$31))))),ROW(G24)),1),"")&amp;IF(NOT(G25=""),", ","")</f>
        <v/>
      </c>
      <c r="H24">
        <v>1</v>
      </c>
      <c r="I24" s="133" t="str">
        <f>IF(OR(Input_Sheet!L84&gt;0,Input_Sheet!M84&gt;0),Input_Sheet!$C84&amp;" x"&amp;Input_Sheet!L84*1&amp;"("&amp;Input_Sheet!M84&amp;")","")</f>
        <v/>
      </c>
      <c r="J24" s="133" t="str">
        <f t="array" aca="1" ref="J24" ca="1">IFERROR(INDEX(I$20:I$29,SMALL((IF(LEN(I$20:I$29),ROW(INDIRECT("1:"&amp;ROWS(I$20:I$29))))),ROW(A5)),1),"")&amp;IF(NOT(J25=""),", ","")</f>
        <v/>
      </c>
    </row>
    <row r="25" spans="1:24" x14ac:dyDescent="0.25">
      <c r="F25" s="133" t="str">
        <f>IF(OR(Input_Sheet!L47&gt;0,Input_Sheet!M47&gt;0),Input_Sheet!$C47&amp;" x"&amp;Input_Sheet!L47*1&amp;"("&amp;Input_Sheet!M47&amp;")","")</f>
        <v/>
      </c>
      <c r="G25" s="133" t="str">
        <f t="array" aca="1" ref="G25" ca="1">IFERROR(INDEX(F$1:F$31,SMALL((IF(LEN(F$1:F$31),ROW(INDIRECT("1:"&amp;ROWS(F$1:F$31))))),ROW(G25)),1),"")&amp;IF(NOT(G26=""),", ","")</f>
        <v/>
      </c>
      <c r="H25">
        <v>2</v>
      </c>
      <c r="I25" s="133" t="str">
        <f>IF(OR(Input_Sheet!L85&gt;0,Input_Sheet!M85&gt;0),Input_Sheet!$C85&amp;" x"&amp;Input_Sheet!L85*1&amp;"("&amp;Input_Sheet!M85&amp;")","")</f>
        <v/>
      </c>
      <c r="J25" s="133" t="str">
        <f t="array" aca="1" ref="J25" ca="1">IFERROR(INDEX(I$20:I$29,SMALL((IF(LEN(I$20:I$29),ROW(INDIRECT("1:"&amp;ROWS(I$20:I$29))))),ROW(A6)),1),"")&amp;IF(NOT(J26=""),", ","")</f>
        <v/>
      </c>
    </row>
    <row r="26" spans="1:24" x14ac:dyDescent="0.25">
      <c r="F26" s="133" t="str">
        <f>IF(OR(Input_Sheet!L48&gt;0,Input_Sheet!M48&gt;0),Input_Sheet!$C48&amp;" x"&amp;Input_Sheet!L48*1&amp;"("&amp;Input_Sheet!M48&amp;")","")</f>
        <v/>
      </c>
      <c r="G26" s="133" t="str">
        <f t="array" aca="1" ref="G26" ca="1">IFERROR(INDEX(F$1:F$31,SMALL((IF(LEN(F$1:F$31),ROW(INDIRECT("1:"&amp;ROWS(F$1:F$31))))),ROW(G26)),1),"")&amp;IF(NOT(G27=""),", ","")</f>
        <v/>
      </c>
      <c r="H26">
        <v>3</v>
      </c>
      <c r="I26" s="133" t="str">
        <f>IF(OR(Input_Sheet!L86&gt;0,Input_Sheet!M86&gt;0),Input_Sheet!$C86&amp;" x"&amp;Input_Sheet!L86*1&amp;"("&amp;Input_Sheet!M86&amp;")","")</f>
        <v/>
      </c>
      <c r="J26" s="133" t="str">
        <f t="array" aca="1" ref="J26" ca="1">IFERROR(INDEX(I$20:I$29,SMALL((IF(LEN(I$20:I$29),ROW(INDIRECT("1:"&amp;ROWS(I$20:I$29))))),ROW(A7)),1),"")&amp;IF(NOT(J27=""),", ","")</f>
        <v/>
      </c>
    </row>
    <row r="27" spans="1:24" x14ac:dyDescent="0.25">
      <c r="F27" s="133" t="str">
        <f>IF(OR(Input_Sheet!L49&gt;0,Input_Sheet!M49&gt;0),Input_Sheet!$C49&amp;" x"&amp;Input_Sheet!L49*1&amp;"("&amp;Input_Sheet!M49&amp;")","")</f>
        <v/>
      </c>
      <c r="G27" s="133" t="str">
        <f t="array" aca="1" ref="G27" ca="1">IFERROR(INDEX(F$1:F$31,SMALL((IF(LEN(F$1:F$31),ROW(INDIRECT("1:"&amp;ROWS(F$1:F$31))))),ROW(G27)),1),"")&amp;IF(NOT(G28=""),", ","")</f>
        <v/>
      </c>
      <c r="H27">
        <v>4</v>
      </c>
      <c r="I27" s="133" t="str">
        <f>IF(OR(Input_Sheet!L87&gt;0,Input_Sheet!M87&gt;0),Input_Sheet!$C87&amp;" x"&amp;Input_Sheet!L87*1&amp;"("&amp;Input_Sheet!M87&amp;")","")</f>
        <v/>
      </c>
      <c r="J27" s="133" t="str">
        <f t="array" aca="1" ref="J27" ca="1">IFERROR(INDEX(I$20:I$29,SMALL((IF(LEN(I$20:I$29),ROW(INDIRECT("1:"&amp;ROWS(I$20:I$29))))),ROW(A8)),1),"")&amp;IF(NOT(J28=""),", ","")</f>
        <v/>
      </c>
    </row>
    <row r="28" spans="1:24" s="1" customFormat="1" x14ac:dyDescent="0.25">
      <c r="A28"/>
      <c r="B28"/>
      <c r="F28" s="133" t="str">
        <f>IF(OR(Input_Sheet!L50&gt;0,Input_Sheet!M50&gt;0),Input_Sheet!$C50&amp;" x"&amp;Input_Sheet!L50*1&amp;"("&amp;Input_Sheet!M50&amp;")","")</f>
        <v/>
      </c>
      <c r="G28" s="133" t="str">
        <f t="array" aca="1" ref="G28" ca="1">IFERROR(INDEX(F$1:F$31,SMALL((IF(LEN(F$1:F$31),ROW(INDIRECT("1:"&amp;ROWS(F$1:F$31))))),ROW(G28)),1),"")&amp;IF(NOT(G29=""),", ","")</f>
        <v/>
      </c>
      <c r="H28">
        <v>5</v>
      </c>
      <c r="I28" s="133" t="str">
        <f>IF(OR(Input_Sheet!L88&gt;0,Input_Sheet!M88&gt;0),Input_Sheet!$C88&amp;" x"&amp;Input_Sheet!L88*1&amp;"("&amp;Input_Sheet!M88&amp;")","")</f>
        <v/>
      </c>
      <c r="J28" s="133" t="str">
        <f t="array" aca="1" ref="J28" ca="1">IFERROR(INDEX(I$20:I$29,SMALL((IF(LEN(I$20:I$29),ROW(INDIRECT("1:"&amp;ROWS(I$20:I$29))))),ROW(A9)),1),"")&amp;IF(NOT(J29=""),", ","")</f>
        <v/>
      </c>
      <c r="K28"/>
    </row>
    <row r="29" spans="1:24" x14ac:dyDescent="0.25">
      <c r="F29" s="133" t="str">
        <f>IF(OR(Input_Sheet!L51&gt;0,Input_Sheet!M51&gt;0),Input_Sheet!$C51&amp;" x"&amp;Input_Sheet!L51*1&amp;"("&amp;Input_Sheet!M51&amp;")","")</f>
        <v/>
      </c>
      <c r="G29" s="133" t="str">
        <f t="array" aca="1" ref="G29" ca="1">IFERROR(INDEX(F$1:F$31,SMALL((IF(LEN(F$1:F$31),ROW(INDIRECT("1:"&amp;ROWS(F$1:F$31))))),ROW(G29)),1),"")&amp;IF(NOT(G30=""),", ","")</f>
        <v/>
      </c>
      <c r="H29">
        <v>6</v>
      </c>
      <c r="I29" s="133" t="str">
        <f>IF(OR(Input_Sheet!L89&gt;0,Input_Sheet!M89&gt;0),Input_Sheet!$C89&amp;" x"&amp;Input_Sheet!L89*1&amp;"("&amp;Input_Sheet!M89&amp;")","")</f>
        <v/>
      </c>
      <c r="J29" s="133" t="str">
        <f t="array" aca="1" ref="J29" ca="1">IFERROR(INDEX(I$20:I$29,SMALL((IF(LEN(I$20:I$29),ROW(INDIRECT("1:"&amp;ROWS(I$20:I$29))))),ROW(A10)),1),"")&amp;IF(NOT(J30=""),", ","")</f>
        <v/>
      </c>
    </row>
    <row r="30" spans="1:24" ht="15.75" customHeight="1" x14ac:dyDescent="0.25">
      <c r="F30" s="133" t="str">
        <f>IF(OR(Input_Sheet!L52&gt;0,Input_Sheet!M52&gt;0),Input_Sheet!$C52&amp;" x"&amp;Input_Sheet!L52*1&amp;"("&amp;Input_Sheet!M52&amp;")","")</f>
        <v/>
      </c>
      <c r="G30" s="133" t="str">
        <f t="array" aca="1" ref="G30" ca="1">IFERROR(INDEX(F$1:F$31,SMALL((IF(LEN(F$1:F$31),ROW(INDIRECT("1:"&amp;ROWS(F$1:F$31))))),ROW(G30)),1),"")&amp;IF(NOT(G31=""),", ","")</f>
        <v/>
      </c>
    </row>
    <row r="31" spans="1:24" x14ac:dyDescent="0.25">
      <c r="F31" s="133" t="str">
        <f>IF(OR(Input_Sheet!L53&gt;0,Input_Sheet!M53&gt;0),Input_Sheet!$C53&amp;" x"&amp;Input_Sheet!L53*1&amp;"("&amp;Input_Sheet!M53&amp;")","")</f>
        <v/>
      </c>
      <c r="G31" s="133" t="str">
        <f t="array" aca="1" ref="G31" ca="1">IFERROR(INDEX(F$1:F$31,SMALL((IF(LEN(F$1:F$31),ROW(INDIRECT("1:"&amp;ROWS(F$1:F$31))))),ROW(G31)),1),"")&amp;IF(NOT(G32=""),", ","")</f>
        <v/>
      </c>
    </row>
    <row r="32" spans="1:24" x14ac:dyDescent="0.25">
      <c r="I32"/>
    </row>
    <row r="33" spans="1:11" x14ac:dyDescent="0.25">
      <c r="I33"/>
    </row>
    <row r="34" spans="1:11" x14ac:dyDescent="0.25">
      <c r="I34"/>
    </row>
    <row r="35" spans="1:11" ht="15" customHeight="1" x14ac:dyDescent="0.25">
      <c r="I35"/>
    </row>
    <row r="36" spans="1:11" x14ac:dyDescent="0.25">
      <c r="I36"/>
    </row>
    <row r="37" spans="1:11" x14ac:dyDescent="0.25">
      <c r="I37"/>
    </row>
    <row r="38" spans="1:11" x14ac:dyDescent="0.25">
      <c r="I38"/>
    </row>
    <row r="39" spans="1:11" x14ac:dyDescent="0.25">
      <c r="A39" s="1"/>
      <c r="I39"/>
    </row>
    <row r="40" spans="1:11" x14ac:dyDescent="0.25">
      <c r="B40" s="1"/>
      <c r="H40" s="1"/>
      <c r="I40"/>
    </row>
    <row r="41" spans="1:11" x14ac:dyDescent="0.25">
      <c r="I41"/>
    </row>
    <row r="42" spans="1:11" x14ac:dyDescent="0.25">
      <c r="I42"/>
    </row>
    <row r="43" spans="1:11" x14ac:dyDescent="0.25">
      <c r="I43"/>
    </row>
    <row r="44" spans="1:11" x14ac:dyDescent="0.25">
      <c r="I44"/>
    </row>
    <row r="45" spans="1:11" s="1" customFormat="1" x14ac:dyDescent="0.25">
      <c r="A45"/>
      <c r="B45"/>
      <c r="H45"/>
      <c r="I45"/>
      <c r="J45"/>
      <c r="K45"/>
    </row>
    <row r="46" spans="1:11" x14ac:dyDescent="0.25">
      <c r="I46"/>
    </row>
    <row r="47" spans="1:11" x14ac:dyDescent="0.25">
      <c r="I47"/>
    </row>
    <row r="48" spans="1:11" x14ac:dyDescent="0.25">
      <c r="I48"/>
    </row>
    <row r="49" spans="1:9" x14ac:dyDescent="0.25">
      <c r="H49" s="1"/>
      <c r="I49"/>
    </row>
    <row r="50" spans="1:9" x14ac:dyDescent="0.25">
      <c r="H50" s="1"/>
      <c r="I50"/>
    </row>
    <row r="51" spans="1:9" x14ac:dyDescent="0.25">
      <c r="F51" s="2"/>
      <c r="G51" s="1"/>
      <c r="H51" s="1"/>
      <c r="I51"/>
    </row>
    <row r="52" spans="1:9" x14ac:dyDescent="0.25">
      <c r="G52" s="1"/>
      <c r="H52" s="1"/>
      <c r="I52"/>
    </row>
    <row r="53" spans="1:9" x14ac:dyDescent="0.25">
      <c r="F53" s="2"/>
      <c r="G53" s="1"/>
      <c r="H53" s="1"/>
      <c r="I53"/>
    </row>
    <row r="54" spans="1:9" x14ac:dyDescent="0.25">
      <c r="H54" s="1"/>
      <c r="I54"/>
    </row>
    <row r="55" spans="1:9" ht="15" customHeight="1" x14ac:dyDescent="0.25">
      <c r="H55" s="1"/>
      <c r="I55"/>
    </row>
    <row r="56" spans="1:9" x14ac:dyDescent="0.25">
      <c r="H56" s="1"/>
      <c r="I56"/>
    </row>
    <row r="57" spans="1:9" x14ac:dyDescent="0.25">
      <c r="H57" s="1"/>
      <c r="I57"/>
    </row>
    <row r="58" spans="1:9" x14ac:dyDescent="0.25">
      <c r="H58" s="1"/>
      <c r="I58"/>
    </row>
    <row r="59" spans="1:9" x14ac:dyDescent="0.25">
      <c r="I59"/>
    </row>
    <row r="60" spans="1:9" x14ac:dyDescent="0.25">
      <c r="I60"/>
    </row>
    <row r="61" spans="1:9" x14ac:dyDescent="0.25">
      <c r="I61"/>
    </row>
    <row r="62" spans="1:9" x14ac:dyDescent="0.25">
      <c r="A62" s="1"/>
      <c r="I62"/>
    </row>
    <row r="63" spans="1:9" x14ac:dyDescent="0.25">
      <c r="I63"/>
    </row>
    <row r="64" spans="1:9" x14ac:dyDescent="0.25">
      <c r="I64"/>
    </row>
    <row r="65" spans="1:11" x14ac:dyDescent="0.25">
      <c r="I65"/>
    </row>
    <row r="66" spans="1:11" x14ac:dyDescent="0.25">
      <c r="I66"/>
    </row>
    <row r="67" spans="1:11" x14ac:dyDescent="0.25">
      <c r="I67"/>
    </row>
    <row r="68" spans="1:11" s="1" customFormat="1" x14ac:dyDescent="0.25">
      <c r="A68"/>
      <c r="B68"/>
      <c r="F68"/>
      <c r="G68"/>
      <c r="H68"/>
      <c r="I68"/>
      <c r="J68"/>
      <c r="K68"/>
    </row>
    <row r="69" spans="1:11" x14ac:dyDescent="0.25">
      <c r="I69"/>
    </row>
    <row r="70" spans="1:11" x14ac:dyDescent="0.25">
      <c r="I70"/>
    </row>
    <row r="71" spans="1:11" x14ac:dyDescent="0.25">
      <c r="I71"/>
    </row>
    <row r="72" spans="1:11" x14ac:dyDescent="0.25">
      <c r="I72"/>
    </row>
    <row r="73" spans="1:11" x14ac:dyDescent="0.25">
      <c r="I73"/>
    </row>
    <row r="74" spans="1:11" x14ac:dyDescent="0.25">
      <c r="I74"/>
    </row>
    <row r="75" spans="1:11" x14ac:dyDescent="0.25">
      <c r="I75"/>
    </row>
    <row r="76" spans="1:11" x14ac:dyDescent="0.25">
      <c r="B76" s="1"/>
      <c r="I76"/>
    </row>
    <row r="77" spans="1:11" x14ac:dyDescent="0.25">
      <c r="I77"/>
    </row>
    <row r="78" spans="1:11" x14ac:dyDescent="0.25">
      <c r="F78" s="1"/>
      <c r="G78" s="1"/>
      <c r="I78"/>
    </row>
    <row r="79" spans="1:11" x14ac:dyDescent="0.25">
      <c r="I79"/>
    </row>
    <row r="80" spans="1:11" x14ac:dyDescent="0.25">
      <c r="I80"/>
    </row>
    <row r="81" spans="6:9" x14ac:dyDescent="0.25">
      <c r="I81"/>
    </row>
    <row r="82" spans="6:9" x14ac:dyDescent="0.25">
      <c r="I82"/>
    </row>
    <row r="83" spans="6:9" x14ac:dyDescent="0.25">
      <c r="I83"/>
    </row>
    <row r="84" spans="6:9" x14ac:dyDescent="0.25">
      <c r="I84"/>
    </row>
    <row r="85" spans="6:9" x14ac:dyDescent="0.25">
      <c r="H85" s="1"/>
      <c r="I85"/>
    </row>
    <row r="86" spans="6:9" x14ac:dyDescent="0.25">
      <c r="I86"/>
    </row>
    <row r="87" spans="6:9" x14ac:dyDescent="0.25">
      <c r="I87"/>
    </row>
    <row r="88" spans="6:9" x14ac:dyDescent="0.25">
      <c r="F88" s="1"/>
      <c r="G88" s="1"/>
      <c r="I88"/>
    </row>
    <row r="89" spans="6:9" x14ac:dyDescent="0.25">
      <c r="I89"/>
    </row>
    <row r="90" spans="6:9" x14ac:dyDescent="0.25">
      <c r="I90"/>
    </row>
    <row r="91" spans="6:9" x14ac:dyDescent="0.25">
      <c r="F91" s="1"/>
      <c r="G91" s="1"/>
      <c r="I91"/>
    </row>
    <row r="92" spans="6:9" x14ac:dyDescent="0.25">
      <c r="I92"/>
    </row>
    <row r="93" spans="6:9" x14ac:dyDescent="0.25">
      <c r="I93"/>
    </row>
    <row r="94" spans="6:9" x14ac:dyDescent="0.25">
      <c r="F94" s="1"/>
      <c r="G94" s="1"/>
      <c r="I94"/>
    </row>
    <row r="95" spans="6:9" x14ac:dyDescent="0.25">
      <c r="I95"/>
    </row>
    <row r="96" spans="6:9" x14ac:dyDescent="0.25">
      <c r="I96"/>
    </row>
    <row r="97" spans="1:11" x14ac:dyDescent="0.25">
      <c r="I97"/>
    </row>
    <row r="98" spans="1:11" x14ac:dyDescent="0.25">
      <c r="A98" s="1"/>
      <c r="I98"/>
    </row>
    <row r="99" spans="1:11" x14ac:dyDescent="0.25">
      <c r="F99" s="1"/>
      <c r="G99" s="1"/>
      <c r="I99"/>
    </row>
    <row r="100" spans="1:11" x14ac:dyDescent="0.25">
      <c r="I100"/>
    </row>
    <row r="101" spans="1:11" x14ac:dyDescent="0.25">
      <c r="B101" s="1"/>
      <c r="I101"/>
    </row>
    <row r="102" spans="1:11" x14ac:dyDescent="0.25">
      <c r="I102"/>
    </row>
    <row r="103" spans="1:11" x14ac:dyDescent="0.25">
      <c r="I103"/>
    </row>
    <row r="104" spans="1:11" s="1" customFormat="1" x14ac:dyDescent="0.25">
      <c r="A104"/>
      <c r="B104"/>
      <c r="F104"/>
      <c r="G104"/>
      <c r="H104"/>
      <c r="I104"/>
      <c r="J104"/>
      <c r="K104"/>
    </row>
    <row r="105" spans="1:11" x14ac:dyDescent="0.25">
      <c r="I105"/>
    </row>
    <row r="106" spans="1:11" x14ac:dyDescent="0.25">
      <c r="I106"/>
    </row>
    <row r="107" spans="1:11" x14ac:dyDescent="0.25">
      <c r="I107"/>
    </row>
    <row r="108" spans="1:11" x14ac:dyDescent="0.25">
      <c r="I108"/>
    </row>
    <row r="109" spans="1:11" x14ac:dyDescent="0.25">
      <c r="I109"/>
    </row>
    <row r="110" spans="1:11" x14ac:dyDescent="0.25">
      <c r="H110" s="1"/>
      <c r="I110"/>
    </row>
    <row r="111" spans="1:11" x14ac:dyDescent="0.25">
      <c r="B111" s="1"/>
      <c r="I111"/>
    </row>
    <row r="112" spans="1:11" x14ac:dyDescent="0.25">
      <c r="I112"/>
    </row>
    <row r="113" spans="1:9" x14ac:dyDescent="0.25">
      <c r="I113"/>
    </row>
    <row r="114" spans="1:9" x14ac:dyDescent="0.25">
      <c r="B114" s="1"/>
      <c r="I114"/>
    </row>
    <row r="115" spans="1:9" x14ac:dyDescent="0.25">
      <c r="I115"/>
    </row>
    <row r="116" spans="1:9" x14ac:dyDescent="0.25">
      <c r="I116"/>
    </row>
    <row r="117" spans="1:9" x14ac:dyDescent="0.25">
      <c r="B117" s="1"/>
      <c r="I117"/>
    </row>
    <row r="118" spans="1:9" x14ac:dyDescent="0.25">
      <c r="I118"/>
    </row>
    <row r="119" spans="1:9" x14ac:dyDescent="0.25">
      <c r="I119"/>
    </row>
    <row r="120" spans="1:9" x14ac:dyDescent="0.25">
      <c r="H120" s="1"/>
      <c r="I120"/>
    </row>
    <row r="121" spans="1:9" x14ac:dyDescent="0.25">
      <c r="I121"/>
    </row>
    <row r="122" spans="1:9" x14ac:dyDescent="0.25">
      <c r="B122" s="1"/>
      <c r="I122"/>
    </row>
    <row r="123" spans="1:9" x14ac:dyDescent="0.25">
      <c r="A123" s="1"/>
      <c r="H123" s="1"/>
      <c r="I123"/>
    </row>
    <row r="124" spans="1:9" x14ac:dyDescent="0.25">
      <c r="I124"/>
    </row>
    <row r="125" spans="1:9" x14ac:dyDescent="0.25">
      <c r="F125" s="1"/>
      <c r="G125" s="1"/>
      <c r="I125"/>
    </row>
    <row r="126" spans="1:9" x14ac:dyDescent="0.25">
      <c r="H126" s="1"/>
      <c r="I126"/>
    </row>
    <row r="127" spans="1:9" x14ac:dyDescent="0.25">
      <c r="I127"/>
    </row>
    <row r="128" spans="1:9" x14ac:dyDescent="0.25">
      <c r="I128"/>
    </row>
    <row r="129" spans="1:11" s="1" customFormat="1" x14ac:dyDescent="0.25">
      <c r="A129"/>
      <c r="B129"/>
      <c r="F129"/>
      <c r="G129"/>
      <c r="H129"/>
      <c r="I129"/>
      <c r="J129"/>
      <c r="K129"/>
    </row>
    <row r="130" spans="1:11" x14ac:dyDescent="0.25">
      <c r="I130"/>
    </row>
    <row r="131" spans="1:11" x14ac:dyDescent="0.25">
      <c r="H131" s="1"/>
      <c r="I131"/>
    </row>
    <row r="132" spans="1:11" x14ac:dyDescent="0.25">
      <c r="I132"/>
    </row>
    <row r="133" spans="1:11" x14ac:dyDescent="0.25">
      <c r="A133" s="1"/>
      <c r="I133"/>
    </row>
    <row r="134" spans="1:11" x14ac:dyDescent="0.25">
      <c r="I134"/>
    </row>
    <row r="135" spans="1:11" x14ac:dyDescent="0.25">
      <c r="I135"/>
    </row>
    <row r="136" spans="1:11" x14ac:dyDescent="0.25">
      <c r="A136" s="1"/>
      <c r="I136"/>
    </row>
    <row r="137" spans="1:11" x14ac:dyDescent="0.25">
      <c r="I137"/>
    </row>
    <row r="138" spans="1:11" x14ac:dyDescent="0.25">
      <c r="I138"/>
    </row>
    <row r="139" spans="1:11" s="1" customFormat="1" x14ac:dyDescent="0.25">
      <c r="B139"/>
      <c r="F139"/>
      <c r="G139"/>
      <c r="H139"/>
      <c r="I139"/>
      <c r="J139"/>
      <c r="K139"/>
    </row>
    <row r="140" spans="1:11" x14ac:dyDescent="0.25">
      <c r="I140"/>
    </row>
    <row r="141" spans="1:11" x14ac:dyDescent="0.25">
      <c r="I141"/>
    </row>
    <row r="142" spans="1:11" s="1" customFormat="1" x14ac:dyDescent="0.25">
      <c r="A142"/>
      <c r="B142"/>
      <c r="F142"/>
      <c r="G142"/>
      <c r="H142"/>
      <c r="I142"/>
      <c r="J142"/>
      <c r="K142"/>
    </row>
    <row r="143" spans="1:11" x14ac:dyDescent="0.25">
      <c r="I143"/>
    </row>
    <row r="144" spans="1:11" x14ac:dyDescent="0.25">
      <c r="A144" s="1"/>
      <c r="I144"/>
    </row>
    <row r="145" spans="1:11" s="1" customFormat="1" x14ac:dyDescent="0.25">
      <c r="A145"/>
      <c r="B145"/>
      <c r="F145"/>
      <c r="G145"/>
      <c r="H145"/>
      <c r="I145"/>
      <c r="J145"/>
      <c r="K145"/>
    </row>
    <row r="146" spans="1:11" x14ac:dyDescent="0.25">
      <c r="I146"/>
    </row>
    <row r="147" spans="1:11" x14ac:dyDescent="0.25">
      <c r="I147"/>
    </row>
    <row r="148" spans="1:11" x14ac:dyDescent="0.25">
      <c r="B148" s="1"/>
      <c r="I148"/>
    </row>
    <row r="149" spans="1:11" x14ac:dyDescent="0.25">
      <c r="I149"/>
    </row>
    <row r="150" spans="1:11" s="1" customFormat="1" x14ac:dyDescent="0.25">
      <c r="A150"/>
      <c r="B150"/>
      <c r="F150"/>
      <c r="G150"/>
      <c r="H150"/>
      <c r="I150"/>
      <c r="J150"/>
      <c r="K150"/>
    </row>
    <row r="151" spans="1:11" x14ac:dyDescent="0.25">
      <c r="F151" s="1"/>
      <c r="G151" s="1"/>
      <c r="I151"/>
    </row>
    <row r="152" spans="1:11" x14ac:dyDescent="0.25">
      <c r="I152"/>
    </row>
    <row r="153" spans="1:11" x14ac:dyDescent="0.25">
      <c r="I153"/>
    </row>
    <row r="154" spans="1:11" x14ac:dyDescent="0.25">
      <c r="I154"/>
    </row>
    <row r="155" spans="1:11" x14ac:dyDescent="0.25">
      <c r="I155"/>
    </row>
    <row r="156" spans="1:11" x14ac:dyDescent="0.25">
      <c r="I156"/>
    </row>
    <row r="157" spans="1:11" x14ac:dyDescent="0.25">
      <c r="H157" s="1"/>
      <c r="I157"/>
    </row>
    <row r="158" spans="1:11" x14ac:dyDescent="0.25">
      <c r="I158"/>
    </row>
    <row r="159" spans="1:11" x14ac:dyDescent="0.25">
      <c r="I159"/>
    </row>
    <row r="160" spans="1:11" x14ac:dyDescent="0.25">
      <c r="I160"/>
    </row>
    <row r="161" spans="1:11" x14ac:dyDescent="0.25">
      <c r="I161"/>
    </row>
    <row r="162" spans="1:11" x14ac:dyDescent="0.25">
      <c r="I162"/>
    </row>
    <row r="163" spans="1:11" x14ac:dyDescent="0.25">
      <c r="I163"/>
    </row>
    <row r="164" spans="1:11" x14ac:dyDescent="0.25">
      <c r="I164"/>
    </row>
    <row r="165" spans="1:11" x14ac:dyDescent="0.25">
      <c r="I165"/>
    </row>
    <row r="166" spans="1:11" x14ac:dyDescent="0.25">
      <c r="I166"/>
    </row>
    <row r="167" spans="1:11" x14ac:dyDescent="0.25">
      <c r="I167"/>
    </row>
    <row r="168" spans="1:11" x14ac:dyDescent="0.25">
      <c r="I168"/>
    </row>
    <row r="169" spans="1:11" x14ac:dyDescent="0.25">
      <c r="I169"/>
    </row>
    <row r="170" spans="1:11" x14ac:dyDescent="0.25">
      <c r="A170" s="1"/>
      <c r="I170"/>
    </row>
    <row r="171" spans="1:11" x14ac:dyDescent="0.25">
      <c r="I171"/>
    </row>
    <row r="172" spans="1:11" x14ac:dyDescent="0.25">
      <c r="I172"/>
    </row>
    <row r="173" spans="1:11" x14ac:dyDescent="0.25">
      <c r="I173"/>
    </row>
    <row r="174" spans="1:11" x14ac:dyDescent="0.25">
      <c r="B174" s="1"/>
      <c r="I174"/>
    </row>
    <row r="175" spans="1:11" x14ac:dyDescent="0.25">
      <c r="I175"/>
    </row>
    <row r="176" spans="1:11" s="1" customFormat="1" x14ac:dyDescent="0.25">
      <c r="A176"/>
      <c r="B176"/>
      <c r="F176"/>
      <c r="G176"/>
      <c r="H176"/>
      <c r="I176"/>
      <c r="J176"/>
      <c r="K176"/>
    </row>
    <row r="177" spans="8:9" x14ac:dyDescent="0.25">
      <c r="I177"/>
    </row>
    <row r="178" spans="8:9" x14ac:dyDescent="0.25">
      <c r="I178"/>
    </row>
    <row r="179" spans="8:9" x14ac:dyDescent="0.25">
      <c r="I179"/>
    </row>
    <row r="180" spans="8:9" x14ac:dyDescent="0.25">
      <c r="I180"/>
    </row>
    <row r="181" spans="8:9" x14ac:dyDescent="0.25">
      <c r="I181"/>
    </row>
    <row r="182" spans="8:9" x14ac:dyDescent="0.25">
      <c r="I182"/>
    </row>
    <row r="183" spans="8:9" x14ac:dyDescent="0.25">
      <c r="H183" s="1"/>
      <c r="I183"/>
    </row>
    <row r="184" spans="8:9" x14ac:dyDescent="0.25">
      <c r="I184"/>
    </row>
    <row r="185" spans="8:9" x14ac:dyDescent="0.25">
      <c r="I185"/>
    </row>
    <row r="186" spans="8:9" x14ac:dyDescent="0.25">
      <c r="I186"/>
    </row>
    <row r="187" spans="8:9" x14ac:dyDescent="0.25">
      <c r="I187"/>
    </row>
    <row r="188" spans="8:9" x14ac:dyDescent="0.25">
      <c r="I188"/>
    </row>
    <row r="189" spans="8:9" x14ac:dyDescent="0.25">
      <c r="I189"/>
    </row>
    <row r="190" spans="8:9" x14ac:dyDescent="0.25">
      <c r="I190"/>
    </row>
    <row r="191" spans="8:9" x14ac:dyDescent="0.25">
      <c r="I191"/>
    </row>
    <row r="192" spans="8:9" x14ac:dyDescent="0.25">
      <c r="I192"/>
    </row>
    <row r="193" spans="1:11" x14ac:dyDescent="0.25">
      <c r="I193"/>
    </row>
    <row r="194" spans="1:11" x14ac:dyDescent="0.25">
      <c r="I194"/>
    </row>
    <row r="195" spans="1:11" x14ac:dyDescent="0.25">
      <c r="I195"/>
    </row>
    <row r="196" spans="1:11" x14ac:dyDescent="0.25">
      <c r="A196" s="1"/>
      <c r="I196"/>
    </row>
    <row r="197" spans="1:11" x14ac:dyDescent="0.25">
      <c r="I197"/>
    </row>
    <row r="198" spans="1:11" x14ac:dyDescent="0.25">
      <c r="I198"/>
    </row>
    <row r="199" spans="1:11" x14ac:dyDescent="0.25">
      <c r="I199"/>
    </row>
    <row r="200" spans="1:11" x14ac:dyDescent="0.25">
      <c r="I200"/>
    </row>
    <row r="201" spans="1:11" x14ac:dyDescent="0.25">
      <c r="I201"/>
    </row>
    <row r="202" spans="1:11" s="1" customFormat="1" x14ac:dyDescent="0.25">
      <c r="A202"/>
      <c r="B202"/>
      <c r="F202"/>
      <c r="G202"/>
      <c r="H202"/>
      <c r="I202"/>
      <c r="J202"/>
      <c r="K202"/>
    </row>
    <row r="203" spans="1:11" x14ac:dyDescent="0.25">
      <c r="I203"/>
    </row>
    <row r="204" spans="1:11" x14ac:dyDescent="0.25">
      <c r="I204"/>
    </row>
    <row r="205" spans="1:11" x14ac:dyDescent="0.25">
      <c r="I205"/>
    </row>
    <row r="206" spans="1:11" x14ac:dyDescent="0.25">
      <c r="I206"/>
    </row>
    <row r="207" spans="1:11" x14ac:dyDescent="0.25">
      <c r="I207"/>
    </row>
    <row r="208" spans="1:11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</sheetData>
  <sortState ref="A12:A21">
    <sortCondition ref="A1"/>
  </sortState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B12"/>
  <sheetViews>
    <sheetView zoomScale="90" zoomScaleNormal="90" zoomScalePageLayoutView="90" workbookViewId="0">
      <selection activeCell="B9" sqref="B9"/>
    </sheetView>
  </sheetViews>
  <sheetFormatPr defaultColWidth="8.85546875" defaultRowHeight="15" x14ac:dyDescent="0.25"/>
  <cols>
    <col min="1" max="1" width="8.85546875" style="35"/>
    <col min="2" max="2" width="168" style="35" customWidth="1"/>
    <col min="3" max="16384" width="8.85546875" style="35"/>
  </cols>
  <sheetData>
    <row r="2" spans="2:2" ht="19.5" thickBot="1" x14ac:dyDescent="0.35">
      <c r="B2" s="51" t="s">
        <v>443</v>
      </c>
    </row>
    <row r="3" spans="2:2" ht="112.5" customHeight="1" thickBot="1" x14ac:dyDescent="0.3">
      <c r="B3" s="53"/>
    </row>
    <row r="5" spans="2:2" ht="19.5" thickBot="1" x14ac:dyDescent="0.35">
      <c r="B5" s="51" t="s">
        <v>441</v>
      </c>
    </row>
    <row r="6" spans="2:2" ht="112.5" customHeight="1" thickBot="1" x14ac:dyDescent="0.3">
      <c r="B6" s="53"/>
    </row>
    <row r="8" spans="2:2" ht="19.5" thickBot="1" x14ac:dyDescent="0.35">
      <c r="B8" s="51" t="s">
        <v>442</v>
      </c>
    </row>
    <row r="9" spans="2:2" ht="112.5" customHeight="1" thickBot="1" x14ac:dyDescent="0.3">
      <c r="B9" s="53"/>
    </row>
    <row r="11" spans="2:2" ht="19.5" thickBot="1" x14ac:dyDescent="0.35">
      <c r="B11" s="51" t="s">
        <v>440</v>
      </c>
    </row>
    <row r="12" spans="2:2" ht="112.5" customHeight="1" thickBot="1" x14ac:dyDescent="0.3">
      <c r="B12" s="52"/>
    </row>
  </sheetData>
  <sheetProtection sheet="1" objects="1" scenarios="1"/>
  <conditionalFormatting sqref="B3 B6 B12 B9">
    <cfRule type="containsBlanks" dxfId="76" priority="1">
      <formula>LEN(TRIM(B3))=0</formula>
    </cfRule>
  </conditionalFormatting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3"/>
  <sheetViews>
    <sheetView workbookViewId="0"/>
  </sheetViews>
  <sheetFormatPr defaultRowHeight="15" x14ac:dyDescent="0.25"/>
  <cols>
    <col min="1" max="1" width="58.42578125" style="237" bestFit="1" customWidth="1"/>
    <col min="2" max="16384" width="9.140625" style="237"/>
  </cols>
  <sheetData>
    <row r="1" spans="1:2" x14ac:dyDescent="0.25">
      <c r="A1" s="237" t="str">
        <f>IF(CopyPasteSupport!A1&lt;&gt;"",CONCATENATE(CopyPasteSupport!A1,": ",CopyPasteSupport!B1," ",CopyPasteSupport!C1),"")</f>
        <v xml:space="preserve">Character Name: 0 </v>
      </c>
      <c r="B1" s="238"/>
    </row>
    <row r="2" spans="1:2" x14ac:dyDescent="0.25">
      <c r="A2" s="237" t="str">
        <f>IF(CopyPasteSupport!A2&lt;&gt;"",CONCATENATE(CopyPasteSupport!A2,": ",CopyPasteSupport!B2," ",CopyPasteSupport!C2),"")</f>
        <v xml:space="preserve">Player: 0 </v>
      </c>
      <c r="B2" s="238"/>
    </row>
    <row r="3" spans="1:2" x14ac:dyDescent="0.25">
      <c r="A3" s="237" t="str">
        <f>IF(CopyPasteSupport!A3&lt;&gt;"",CONCATENATE(CopyPasteSupport!A3,": ",CopyPasteSupport!B3," ",CopyPasteSupport!C3),"")</f>
        <v xml:space="preserve">Email: 0 </v>
      </c>
      <c r="B3" s="238"/>
    </row>
    <row r="4" spans="1:2" x14ac:dyDescent="0.25">
      <c r="A4" s="237" t="str">
        <f>IF(CopyPasteSupport!A4&lt;&gt;"",CONCATENATE(CopyPasteSupport!A4,": ",CopyPasteSupport!B4," ",CopyPasteSupport!C4),"")</f>
        <v xml:space="preserve">MES Num: 0 </v>
      </c>
      <c r="B4" s="238"/>
    </row>
    <row r="5" spans="1:2" x14ac:dyDescent="0.25">
      <c r="A5" s="237" t="str">
        <f>IF(CopyPasteSupport!A5&lt;&gt;"",CONCATENATE(CopyPasteSupport!A5,": ",CopyPasteSupport!B5," ",CopyPasteSupport!C5),"")</f>
        <v xml:space="preserve">MC: 0 </v>
      </c>
      <c r="B5" s="238"/>
    </row>
    <row r="6" spans="1:2" x14ac:dyDescent="0.25">
      <c r="A6" s="237" t="str">
        <f>IF(CopyPasteSupport!A6&lt;&gt;"",CONCATENATE(CopyPasteSupport!A6,": ",CopyPasteSupport!B6," ",CopyPasteSupport!C6),"")</f>
        <v xml:space="preserve">Region: 0 </v>
      </c>
      <c r="B6" s="238"/>
    </row>
    <row r="7" spans="1:2" x14ac:dyDescent="0.25">
      <c r="A7" s="237" t="str">
        <f>IF(CopyPasteSupport!A7&lt;&gt;"",CONCATENATE(CopyPasteSupport!A7,": ",CopyPasteSupport!B7," ",CopyPasteSupport!C7),"")</f>
        <v xml:space="preserve">Domain: 0 </v>
      </c>
      <c r="B7" s="238"/>
    </row>
    <row r="8" spans="1:2" x14ac:dyDescent="0.25">
      <c r="A8" s="237" t="str">
        <f>IF(CopyPasteSupport!A8&lt;&gt;"",CONCATENATE(CopyPasteSupport!A8,": ",CopyPasteSupport!B8," ",CopyPasteSupport!C8),"")</f>
        <v xml:space="preserve">Direct ST Name: 0 </v>
      </c>
      <c r="B8" s="238"/>
    </row>
    <row r="9" spans="1:2" x14ac:dyDescent="0.25">
      <c r="A9" s="237" t="str">
        <f>IF(CopyPasteSupport!A9&lt;&gt;"",CONCATENATE(CopyPasteSupport!A9,": ",CopyPasteSupport!B9," ",CopyPasteSupport!C9),"")</f>
        <v xml:space="preserve">Direct ST email: 0 </v>
      </c>
      <c r="B9" s="238"/>
    </row>
    <row r="10" spans="1:2" x14ac:dyDescent="0.25">
      <c r="A10" s="237" t="str">
        <f>IF(CopyPasteSupport!A10&lt;&gt;"",CONCATENATE(CopyPasteSupport!A10,": ",CopyPasteSupport!B10," ",CopyPasteSupport!C10),"")</f>
        <v xml:space="preserve">Archetype: 0 </v>
      </c>
      <c r="B10" s="238"/>
    </row>
    <row r="11" spans="1:2" x14ac:dyDescent="0.25">
      <c r="A11" s="237" t="str">
        <f>IF(CopyPasteSupport!A11&lt;&gt;"",CONCATENATE(CopyPasteSupport!A11,": ",CopyPasteSupport!B11," ",CopyPasteSupport!C11),"")</f>
        <v xml:space="preserve">Clan: 0 </v>
      </c>
      <c r="B11" s="238"/>
    </row>
    <row r="12" spans="1:2" x14ac:dyDescent="0.25">
      <c r="A12" s="237" t="str">
        <f>IF(CopyPasteSupport!A12&lt;&gt;"",CONCATENATE(CopyPasteSupport!A12,": ",CopyPasteSupport!B12," ",CopyPasteSupport!C12),"")</f>
        <v xml:space="preserve">Bloodline: 0 </v>
      </c>
      <c r="B12" s="238"/>
    </row>
    <row r="13" spans="1:2" x14ac:dyDescent="0.25">
      <c r="A13" s="237" t="str">
        <f>IF(CopyPasteSupport!A13&lt;&gt;"",CONCATENATE(CopyPasteSupport!A13,": ",CopyPasteSupport!B13," ",CopyPasteSupport!C13),"")</f>
        <v xml:space="preserve">Sect: 0 </v>
      </c>
      <c r="B13" s="238"/>
    </row>
    <row r="14" spans="1:2" x14ac:dyDescent="0.25">
      <c r="A14" s="237" t="str">
        <f>IF(CopyPasteSupport!A14&lt;&gt;"",CONCATENATE(CopyPasteSupport!A14,": ",CopyPasteSupport!B14," ",CopyPasteSupport!C14),"")</f>
        <v xml:space="preserve">Concept: 0 </v>
      </c>
      <c r="B14" s="238"/>
    </row>
    <row r="15" spans="1:2" x14ac:dyDescent="0.25">
      <c r="A15" s="237" t="str">
        <f>IF(CopyPasteSupport!A15&lt;&gt;"",CONCATENATE(CopyPasteSupport!A15,": ",CopyPasteSupport!B15," ",CopyPasteSupport!C15),"")</f>
        <v/>
      </c>
      <c r="B15" s="238"/>
    </row>
    <row r="16" spans="1:2" x14ac:dyDescent="0.25">
      <c r="A16" s="237" t="str">
        <f>IF(CopyPasteSupport!A16&lt;&gt;"",CONCATENATE(CopyPasteSupport!A16,": ",CopyPasteSupport!B16," ",CopyPasteSupport!C16),"")</f>
        <v xml:space="preserve">-----------------------------------------:  </v>
      </c>
      <c r="B16" s="238"/>
    </row>
    <row r="17" spans="1:2" x14ac:dyDescent="0.25">
      <c r="A17" s="237" t="str">
        <f>IF(CopyPasteSupport!A17&lt;&gt;"",CONCATENATE(CopyPasteSupport!A17,": ",CopyPasteSupport!B17," ",CopyPasteSupport!C17),"")</f>
        <v xml:space="preserve">ATTRIBUTES:  </v>
      </c>
      <c r="B17" s="238"/>
    </row>
    <row r="18" spans="1:2" x14ac:dyDescent="0.25">
      <c r="A18" s="237" t="str">
        <f>IF(CopyPasteSupport!A18&lt;&gt;"",CONCATENATE(CopyPasteSupport!A18,": ",CopyPasteSupport!B18," ",CopyPasteSupport!C18),"")</f>
        <v xml:space="preserve">-----------------------------------------:  </v>
      </c>
      <c r="B18" s="238"/>
    </row>
    <row r="19" spans="1:2" x14ac:dyDescent="0.25">
      <c r="A19" s="237" t="str">
        <f>IF(CopyPasteSupport!A19&lt;&gt;"",CONCATENATE(CopyPasteSupport!A19,": ",CopyPasteSupport!B19," ",CopyPasteSupport!C19),"")</f>
        <v xml:space="preserve">Physical: 0 </v>
      </c>
      <c r="B19" s="238"/>
    </row>
    <row r="20" spans="1:2" x14ac:dyDescent="0.25">
      <c r="A20" s="237" t="str">
        <f>IF(CopyPasteSupport!A20&lt;&gt;"",CONCATENATE(CopyPasteSupport!A20,": ",CopyPasteSupport!B20," ",CopyPasteSupport!C20),"")</f>
        <v xml:space="preserve">Focus:  </v>
      </c>
      <c r="B20" s="238"/>
    </row>
    <row r="21" spans="1:2" x14ac:dyDescent="0.25">
      <c r="A21" s="237" t="str">
        <f>IF(CopyPasteSupport!A21&lt;&gt;"",CONCATENATE(CopyPasteSupport!A21,": ",CopyPasteSupport!B21," ",CopyPasteSupport!C21),"")</f>
        <v/>
      </c>
      <c r="B21" s="238"/>
    </row>
    <row r="22" spans="1:2" x14ac:dyDescent="0.25">
      <c r="A22" s="237" t="str">
        <f>IF(CopyPasteSupport!A22&lt;&gt;"",CONCATENATE(CopyPasteSupport!A22,": ",CopyPasteSupport!B22," ",CopyPasteSupport!C22),"")</f>
        <v xml:space="preserve">Social: 0 </v>
      </c>
      <c r="B22" s="238"/>
    </row>
    <row r="23" spans="1:2" x14ac:dyDescent="0.25">
      <c r="A23" s="237" t="str">
        <f>IF(CopyPasteSupport!A23&lt;&gt;"",CONCATENATE(CopyPasteSupport!A23,": ",CopyPasteSupport!B23," ",CopyPasteSupport!C23),"")</f>
        <v xml:space="preserve">Focus:  </v>
      </c>
      <c r="B23" s="238"/>
    </row>
    <row r="24" spans="1:2" x14ac:dyDescent="0.25">
      <c r="A24" s="237" t="str">
        <f>IF(CopyPasteSupport!A24&lt;&gt;"",CONCATENATE(CopyPasteSupport!A24,": ",CopyPasteSupport!B24," ",CopyPasteSupport!C24),"")</f>
        <v/>
      </c>
      <c r="B24" s="238"/>
    </row>
    <row r="25" spans="1:2" x14ac:dyDescent="0.25">
      <c r="A25" s="237" t="str">
        <f>IF(CopyPasteSupport!A25&lt;&gt;"",CONCATENATE(CopyPasteSupport!A25,": ",CopyPasteSupport!B25," ",CopyPasteSupport!C25),"")</f>
        <v xml:space="preserve">Mental: 0 </v>
      </c>
      <c r="B25" s="238"/>
    </row>
    <row r="26" spans="1:2" x14ac:dyDescent="0.25">
      <c r="A26" s="237" t="str">
        <f>IF(CopyPasteSupport!A26&lt;&gt;"",CONCATENATE(CopyPasteSupport!A26,": ",CopyPasteSupport!B26," ",CopyPasteSupport!C26),"")</f>
        <v xml:space="preserve">Focus:  </v>
      </c>
      <c r="B26" s="238"/>
    </row>
    <row r="27" spans="1:2" x14ac:dyDescent="0.25">
      <c r="A27" s="237" t="str">
        <f>IF(CopyPasteSupport!A27&lt;&gt;"",CONCATENATE(CopyPasteSupport!A27,": ",CopyPasteSupport!B27," ",CopyPasteSupport!C27),"")</f>
        <v/>
      </c>
      <c r="B27" s="238"/>
    </row>
    <row r="28" spans="1:2" x14ac:dyDescent="0.25">
      <c r="A28" s="237" t="str">
        <f>IF(CopyPasteSupport!A28&lt;&gt;"",CONCATENATE(CopyPasteSupport!A28,": ",CopyPasteSupport!B28," ",CopyPasteSupport!C28),"")</f>
        <v xml:space="preserve">-----------------------------------------:  </v>
      </c>
      <c r="B28" s="238"/>
    </row>
    <row r="29" spans="1:2" x14ac:dyDescent="0.25">
      <c r="A29" s="237" t="str">
        <f>IF(CopyPasteSupport!A29&lt;&gt;"",CONCATENATE(CopyPasteSupport!A29,": ",CopyPasteSupport!B29," ",CopyPasteSupport!C29),"")</f>
        <v xml:space="preserve">SKILLS:  </v>
      </c>
      <c r="B29" s="238"/>
    </row>
    <row r="30" spans="1:2" x14ac:dyDescent="0.25">
      <c r="A30" s="237" t="str">
        <f>IF(CopyPasteSupport!A30&lt;&gt;"",CONCATENATE(CopyPasteSupport!A30,": ",CopyPasteSupport!B30," ",CopyPasteSupport!C30),"")</f>
        <v xml:space="preserve">-----------------------------------------:  </v>
      </c>
      <c r="B30" s="238"/>
    </row>
    <row r="31" spans="1:2" x14ac:dyDescent="0.25">
      <c r="A31" s="237" t="str">
        <f>IF(CopyPasteSupport!A31&lt;&gt;"",CONCATENATE(CopyPasteSupport!A31,": ",CopyPasteSupport!B31," ",CopyPasteSupport!C31),"")</f>
        <v xml:space="preserve">Academics: 0 </v>
      </c>
      <c r="B31" s="238"/>
    </row>
    <row r="32" spans="1:2" x14ac:dyDescent="0.25">
      <c r="A32" s="237" t="str">
        <f>IF(CopyPasteSupport!A32&lt;&gt;"",CONCATENATE(CopyPasteSupport!A32,": ",CopyPasteSupport!B32," ",CopyPasteSupport!C32),"")</f>
        <v xml:space="preserve">Animal Ken: 0 </v>
      </c>
      <c r="B32" s="238"/>
    </row>
    <row r="33" spans="1:2" x14ac:dyDescent="0.25">
      <c r="A33" s="237" t="str">
        <f>IF(CopyPasteSupport!A33&lt;&gt;"",CONCATENATE(CopyPasteSupport!A33,": ",CopyPasteSupport!B33," ",CopyPasteSupport!C33),"")</f>
        <v xml:space="preserve">Athletics: 0 </v>
      </c>
      <c r="B33" s="238"/>
    </row>
    <row r="34" spans="1:2" x14ac:dyDescent="0.25">
      <c r="A34" s="237" t="str">
        <f>IF(CopyPasteSupport!A34&lt;&gt;"",CONCATENATE(CopyPasteSupport!A34,": ",CopyPasteSupport!B34," ",CopyPasteSupport!C34),"")</f>
        <v xml:space="preserve">Awareness: 0 </v>
      </c>
      <c r="B34" s="238"/>
    </row>
    <row r="35" spans="1:2" x14ac:dyDescent="0.25">
      <c r="A35" s="237" t="str">
        <f>IF(CopyPasteSupport!A35&lt;&gt;"",CONCATENATE(CopyPasteSupport!A35,": ",CopyPasteSupport!B35," ",CopyPasteSupport!C35),"")</f>
        <v xml:space="preserve">Brawl: 0 </v>
      </c>
      <c r="B35" s="238"/>
    </row>
    <row r="36" spans="1:2" x14ac:dyDescent="0.25">
      <c r="A36" s="237" t="str">
        <f>IF(CopyPasteSupport!A36&lt;&gt;"",CONCATENATE(CopyPasteSupport!A36,": ",CopyPasteSupport!B36," ",CopyPasteSupport!C36),"")</f>
        <v xml:space="preserve">Computers: 0 </v>
      </c>
      <c r="B36" s="238"/>
    </row>
    <row r="37" spans="1:2" x14ac:dyDescent="0.25">
      <c r="A37" s="237" t="str">
        <f>IF(CopyPasteSupport!A37&lt;&gt;"",CONCATENATE(CopyPasteSupport!A37,": ",CopyPasteSupport!B37," ",CopyPasteSupport!C37),"")</f>
        <v>Crafts: 0 0</v>
      </c>
      <c r="B37" s="238"/>
    </row>
    <row r="38" spans="1:2" x14ac:dyDescent="0.25">
      <c r="A38" s="237" t="str">
        <f>IF(CopyPasteSupport!A38&lt;&gt;"",CONCATENATE(CopyPasteSupport!A38,": ",CopyPasteSupport!B38," ",CopyPasteSupport!C38),"")</f>
        <v xml:space="preserve">Dodge: 0 </v>
      </c>
      <c r="B38" s="238"/>
    </row>
    <row r="39" spans="1:2" x14ac:dyDescent="0.25">
      <c r="A39" s="237" t="str">
        <f>IF(CopyPasteSupport!A39&lt;&gt;"",CONCATENATE(CopyPasteSupport!A39,": ",CopyPasteSupport!B39," ",CopyPasteSupport!C39),"")</f>
        <v xml:space="preserve">Drive: 0 </v>
      </c>
      <c r="B39" s="238"/>
    </row>
    <row r="40" spans="1:2" x14ac:dyDescent="0.25">
      <c r="A40" s="237" t="str">
        <f>IF(CopyPasteSupport!A40&lt;&gt;"",CONCATENATE(CopyPasteSupport!A40,": ",CopyPasteSupport!B40," ",CopyPasteSupport!C40),"")</f>
        <v xml:space="preserve">Empathy: 0 </v>
      </c>
      <c r="B40" s="238"/>
    </row>
    <row r="41" spans="1:2" x14ac:dyDescent="0.25">
      <c r="A41" s="237" t="str">
        <f>IF(CopyPasteSupport!A41&lt;&gt;"",CONCATENATE(CopyPasteSupport!A41,": ",CopyPasteSupport!B41," ",CopyPasteSupport!C41),"")</f>
        <v xml:space="preserve">Firearms: 0 </v>
      </c>
      <c r="B41" s="238"/>
    </row>
    <row r="42" spans="1:2" x14ac:dyDescent="0.25">
      <c r="A42" s="237" t="str">
        <f>IF(CopyPasteSupport!A42&lt;&gt;"",CONCATENATE(CopyPasteSupport!A42,": ",CopyPasteSupport!B42," ",CopyPasteSupport!C42),"")</f>
        <v xml:space="preserve">Intimidation: 0 </v>
      </c>
      <c r="B42" s="238"/>
    </row>
    <row r="43" spans="1:2" x14ac:dyDescent="0.25">
      <c r="A43" s="237" t="str">
        <f>IF(CopyPasteSupport!A43&lt;&gt;"",CONCATENATE(CopyPasteSupport!A43,": ",CopyPasteSupport!B43," ",CopyPasteSupport!C43),"")</f>
        <v xml:space="preserve">Investigation: 0 </v>
      </c>
      <c r="B43" s="238"/>
    </row>
    <row r="44" spans="1:2" x14ac:dyDescent="0.25">
      <c r="A44" s="237" t="str">
        <f>IF(CopyPasteSupport!A44&lt;&gt;"",CONCATENATE(CopyPasteSupport!A44,": ",CopyPasteSupport!B44," ",CopyPasteSupport!C44),"")</f>
        <v xml:space="preserve">Leadership: 0 </v>
      </c>
      <c r="B44" s="238"/>
    </row>
    <row r="45" spans="1:2" x14ac:dyDescent="0.25">
      <c r="A45" s="237" t="str">
        <f>IF(CopyPasteSupport!A45&lt;&gt;"",CONCATENATE(CopyPasteSupport!A45,": ",CopyPasteSupport!B45," ",CopyPasteSupport!C45),"")</f>
        <v xml:space="preserve">Linguistics: 0 </v>
      </c>
      <c r="B45" s="238"/>
    </row>
    <row r="46" spans="1:2" x14ac:dyDescent="0.25">
      <c r="A46" s="237" t="str">
        <f>IF(CopyPasteSupport!A46&lt;&gt;"",CONCATENATE(CopyPasteSupport!A46,": ",CopyPasteSupport!B46," ",CopyPasteSupport!C46),"")</f>
        <v xml:space="preserve">Lore: 0 </v>
      </c>
      <c r="B46" s="238"/>
    </row>
    <row r="47" spans="1:2" x14ac:dyDescent="0.25">
      <c r="A47" s="237" t="str">
        <f>IF(CopyPasteSupport!A47&lt;&gt;"",CONCATENATE(CopyPasteSupport!A47,": ",CopyPasteSupport!B47," ",CopyPasteSupport!C47),"")</f>
        <v xml:space="preserve">Medicine: 0 </v>
      </c>
      <c r="B47" s="238"/>
    </row>
    <row r="48" spans="1:2" x14ac:dyDescent="0.25">
      <c r="A48" s="237" t="str">
        <f>IF(CopyPasteSupport!A48&lt;&gt;"",CONCATENATE(CopyPasteSupport!A48,": ",CopyPasteSupport!B48," ",CopyPasteSupport!C48),"")</f>
        <v xml:space="preserve">Melee: 0 </v>
      </c>
      <c r="B48" s="238"/>
    </row>
    <row r="49" spans="1:2" x14ac:dyDescent="0.25">
      <c r="A49" s="237" t="str">
        <f>IF(CopyPasteSupport!A49&lt;&gt;"",CONCATENATE(CopyPasteSupport!A49,": ",CopyPasteSupport!B49," ",CopyPasteSupport!C49),"")</f>
        <v xml:space="preserve">Occult: 0 </v>
      </c>
      <c r="B49" s="238"/>
    </row>
    <row r="50" spans="1:2" x14ac:dyDescent="0.25">
      <c r="A50" s="237" t="str">
        <f>IF(CopyPasteSupport!A50&lt;&gt;"",CONCATENATE(CopyPasteSupport!A50,": ",CopyPasteSupport!B50," ",CopyPasteSupport!C50),"")</f>
        <v>Performance: 0 0</v>
      </c>
      <c r="B50" s="238"/>
    </row>
    <row r="51" spans="1:2" x14ac:dyDescent="0.25">
      <c r="A51" s="237" t="str">
        <f>IF(CopyPasteSupport!A51&lt;&gt;"",CONCATENATE(CopyPasteSupport!A51,": ",CopyPasteSupport!B51," ",CopyPasteSupport!C51),"")</f>
        <v>Science: 0 0</v>
      </c>
      <c r="B51" s="238"/>
    </row>
    <row r="52" spans="1:2" x14ac:dyDescent="0.25">
      <c r="A52" s="237" t="str">
        <f>IF(CopyPasteSupport!A52&lt;&gt;"",CONCATENATE(CopyPasteSupport!A52,": ",CopyPasteSupport!B52," ",CopyPasteSupport!C52),"")</f>
        <v xml:space="preserve">Security: 0 </v>
      </c>
      <c r="B52" s="238"/>
    </row>
    <row r="53" spans="1:2" x14ac:dyDescent="0.25">
      <c r="A53" s="237" t="str">
        <f>IF(CopyPasteSupport!A53&lt;&gt;"",CONCATENATE(CopyPasteSupport!A53,": ",CopyPasteSupport!B53," ",CopyPasteSupport!C53),"")</f>
        <v xml:space="preserve">Stealth: 0 </v>
      </c>
      <c r="B53" s="238"/>
    </row>
    <row r="54" spans="1:2" x14ac:dyDescent="0.25">
      <c r="A54" s="237" t="str">
        <f>IF(CopyPasteSupport!A54&lt;&gt;"",CONCATENATE(CopyPasteSupport!A54,": ",CopyPasteSupport!B54," ",CopyPasteSupport!C54),"")</f>
        <v xml:space="preserve">Streetwise: 0 </v>
      </c>
      <c r="B54" s="238"/>
    </row>
    <row r="55" spans="1:2" x14ac:dyDescent="0.25">
      <c r="A55" s="237" t="str">
        <f>IF(CopyPasteSupport!A55&lt;&gt;"",CONCATENATE(CopyPasteSupport!A55,": ",CopyPasteSupport!B55," ",CopyPasteSupport!C55),"")</f>
        <v xml:space="preserve">Subterfuge: 0 </v>
      </c>
      <c r="B55" s="238"/>
    </row>
    <row r="56" spans="1:2" x14ac:dyDescent="0.25">
      <c r="A56" s="237" t="str">
        <f>IF(CopyPasteSupport!A56&lt;&gt;"",CONCATENATE(CopyPasteSupport!A56,": ",CopyPasteSupport!B56," ",CopyPasteSupport!C56),"")</f>
        <v xml:space="preserve">Survival: 0 </v>
      </c>
      <c r="B56" s="238"/>
    </row>
    <row r="57" spans="1:2" x14ac:dyDescent="0.25">
      <c r="A57" s="237" t="str">
        <f>IF(CopyPasteSupport!A57&lt;&gt;"",CONCATENATE(CopyPasteSupport!A57,": ",CopyPasteSupport!B57," ",CopyPasteSupport!C57),"")</f>
        <v>0: 0 0</v>
      </c>
      <c r="B57" s="238"/>
    </row>
    <row r="58" spans="1:2" x14ac:dyDescent="0.25">
      <c r="A58" s="237" t="str">
        <f>IF(CopyPasteSupport!A58&lt;&gt;"",CONCATENATE(CopyPasteSupport!A58,": ",CopyPasteSupport!B58," ",CopyPasteSupport!C58),"")</f>
        <v>0: 0 0</v>
      </c>
      <c r="B58" s="238"/>
    </row>
    <row r="59" spans="1:2" x14ac:dyDescent="0.25">
      <c r="A59" s="237" t="str">
        <f>IF(CopyPasteSupport!A59&lt;&gt;"",CONCATENATE(CopyPasteSupport!A59,": ",CopyPasteSupport!B59," ",CopyPasteSupport!C59),"")</f>
        <v>0: 0 0</v>
      </c>
      <c r="B59" s="238"/>
    </row>
    <row r="60" spans="1:2" x14ac:dyDescent="0.25">
      <c r="A60" s="237" t="str">
        <f>IF(CopyPasteSupport!A60&lt;&gt;"",CONCATENATE(CopyPasteSupport!A60,": ",CopyPasteSupport!B60," ",CopyPasteSupport!C60),"")</f>
        <v>0: 0 0</v>
      </c>
      <c r="B60" s="238"/>
    </row>
    <row r="61" spans="1:2" x14ac:dyDescent="0.25">
      <c r="A61" s="237" t="str">
        <f>IF(CopyPasteSupport!A61&lt;&gt;"",CONCATENATE(CopyPasteSupport!A61,": ",CopyPasteSupport!B61," ",CopyPasteSupport!C61),"")</f>
        <v/>
      </c>
      <c r="B61" s="238"/>
    </row>
    <row r="62" spans="1:2" x14ac:dyDescent="0.25">
      <c r="A62" s="237" t="str">
        <f>IF(CopyPasteSupport!A62&lt;&gt;"",CONCATENATE(CopyPasteSupport!A62,": ",CopyPasteSupport!B62," ",CopyPasteSupport!C62),"")</f>
        <v xml:space="preserve">Academic Fields:  </v>
      </c>
      <c r="B62" s="238"/>
    </row>
    <row r="63" spans="1:2" x14ac:dyDescent="0.25">
      <c r="A63" s="237" t="str">
        <f>IF(CopyPasteSupport!A63&lt;&gt;"",CONCATENATE(CopyPasteSupport!A63,": ",CopyPasteSupport!B63," ",CopyPasteSupport!C63),"")</f>
        <v xml:space="preserve">Languages:  </v>
      </c>
      <c r="B63" s="238"/>
    </row>
    <row r="64" spans="1:2" x14ac:dyDescent="0.25">
      <c r="A64" s="237" t="str">
        <f>IF(CopyPasteSupport!A64&lt;&gt;"",CONCATENATE(CopyPasteSupport!A64,": ",CopyPasteSupport!B64," ",CopyPasteSupport!C64),"")</f>
        <v xml:space="preserve">Lore Specialities:  </v>
      </c>
      <c r="B64" s="238"/>
    </row>
    <row r="65" spans="1:2" x14ac:dyDescent="0.25">
      <c r="A65" s="237" t="str">
        <f>IF(CopyPasteSupport!A65&lt;&gt;"",CONCATENATE(CopyPasteSupport!A65,": ",CopyPasteSupport!B65," ",CopyPasteSupport!C65),"")</f>
        <v/>
      </c>
      <c r="B65" s="238"/>
    </row>
    <row r="66" spans="1:2" x14ac:dyDescent="0.25">
      <c r="A66" s="237" t="str">
        <f>IF(CopyPasteSupport!A66&lt;&gt;"",CONCATENATE(CopyPasteSupport!A66,": ",CopyPasteSupport!B66," ",CopyPasteSupport!C66),"")</f>
        <v xml:space="preserve">-----------------------------------------:  </v>
      </c>
      <c r="B66" s="238"/>
    </row>
    <row r="67" spans="1:2" x14ac:dyDescent="0.25">
      <c r="A67" s="237" t="str">
        <f>IF(CopyPasteSupport!A67&lt;&gt;"",CONCATENATE(CopyPasteSupport!A67,": ",CopyPasteSupport!B67," ",CopyPasteSupport!C67),"")</f>
        <v xml:space="preserve">BACKGROUNDS:  </v>
      </c>
      <c r="B67" s="238"/>
    </row>
    <row r="68" spans="1:2" x14ac:dyDescent="0.25">
      <c r="A68" s="237" t="str">
        <f>IF(CopyPasteSupport!A68&lt;&gt;"",CONCATENATE(CopyPasteSupport!A68,": ",CopyPasteSupport!B68," ",CopyPasteSupport!C68),"")</f>
        <v xml:space="preserve">-----------------------------------------:  </v>
      </c>
      <c r="B68" s="238"/>
    </row>
    <row r="69" spans="1:2" x14ac:dyDescent="0.25">
      <c r="A69" s="237" t="str">
        <f>IF(CopyPasteSupport!A69&lt;&gt;"",CONCATENATE(CopyPasteSupport!A69,": ",CopyPasteSupport!B69," ",CopyPasteSupport!C69),"")</f>
        <v xml:space="preserve">Allies: 0 </v>
      </c>
      <c r="B69" s="238"/>
    </row>
    <row r="70" spans="1:2" x14ac:dyDescent="0.25">
      <c r="A70" s="237" t="str">
        <f>IF(CopyPasteSupport!A70&lt;&gt;"",CONCATENATE(CopyPasteSupport!A70,": ",CopyPasteSupport!B70," ",CopyPasteSupport!C70),"")</f>
        <v xml:space="preserve">Alternate Identity: 0 </v>
      </c>
      <c r="B70" s="238"/>
    </row>
    <row r="71" spans="1:2" x14ac:dyDescent="0.25">
      <c r="A71" s="237" t="str">
        <f>IF(CopyPasteSupport!A71&lt;&gt;"",CONCATENATE(CopyPasteSupport!A71,": ",CopyPasteSupport!B71," ",CopyPasteSupport!C71),"")</f>
        <v xml:space="preserve">Contacts: 0 </v>
      </c>
      <c r="B71" s="238"/>
    </row>
    <row r="72" spans="1:2" x14ac:dyDescent="0.25">
      <c r="A72" s="237" t="str">
        <f>IF(CopyPasteSupport!A72&lt;&gt;"",CONCATENATE(CopyPasteSupport!A72,": ",CopyPasteSupport!B72," ",CopyPasteSupport!C72),"")</f>
        <v xml:space="preserve">Fame: 0 </v>
      </c>
      <c r="B72" s="238"/>
    </row>
    <row r="73" spans="1:2" x14ac:dyDescent="0.25">
      <c r="A73" s="237" t="str">
        <f>IF(CopyPasteSupport!A73&lt;&gt;"",CONCATENATE(CopyPasteSupport!A73,": ",CopyPasteSupport!B73," ",CopyPasteSupport!C73),"")</f>
        <v xml:space="preserve">Generation: 0 </v>
      </c>
      <c r="B73" s="238"/>
    </row>
    <row r="74" spans="1:2" x14ac:dyDescent="0.25">
      <c r="A74" s="237" t="str">
        <f>IF(CopyPasteSupport!A74&lt;&gt;"",CONCATENATE(CopyPasteSupport!A74,": ",CopyPasteSupport!B74," ",CopyPasteSupport!C74),"")</f>
        <v xml:space="preserve">Herd: 0 </v>
      </c>
      <c r="B74" s="238"/>
    </row>
    <row r="75" spans="1:2" x14ac:dyDescent="0.25">
      <c r="A75" s="237" t="str">
        <f>IF(CopyPasteSupport!A75&lt;&gt;"",CONCATENATE(CopyPasteSupport!A75,": ",CopyPasteSupport!B75," ",CopyPasteSupport!C75),"")</f>
        <v xml:space="preserve">Influence: Elite: 0 </v>
      </c>
      <c r="B75" s="238"/>
    </row>
    <row r="76" spans="1:2" x14ac:dyDescent="0.25">
      <c r="A76" s="237" t="str">
        <f>IF(CopyPasteSupport!A76&lt;&gt;"",CONCATENATE(CopyPasteSupport!A76,": ",CopyPasteSupport!B76," ",CopyPasteSupport!C76),"")</f>
        <v xml:space="preserve">Influence: Underworld: 0 </v>
      </c>
      <c r="B76" s="238"/>
    </row>
    <row r="77" spans="1:2" x14ac:dyDescent="0.25">
      <c r="A77" s="237" t="str">
        <f>IF(CopyPasteSupport!A77&lt;&gt;"",CONCATENATE(CopyPasteSupport!A77,": ",CopyPasteSupport!B77," ",CopyPasteSupport!C77),"")</f>
        <v xml:space="preserve">Resources: 0 </v>
      </c>
      <c r="B77" s="238"/>
    </row>
    <row r="78" spans="1:2" x14ac:dyDescent="0.25">
      <c r="A78" s="237" t="str">
        <f>IF(CopyPasteSupport!A78&lt;&gt;"",CONCATENATE(CopyPasteSupport!A78,": ",CopyPasteSupport!B78," ",CopyPasteSupport!C78),"")</f>
        <v xml:space="preserve">Haven: 0 </v>
      </c>
      <c r="B78" s="238"/>
    </row>
    <row r="79" spans="1:2" x14ac:dyDescent="0.25">
      <c r="A79" s="237" t="str">
        <f>IF(CopyPasteSupport!A79&lt;&gt;"",CONCATENATE(CopyPasteSupport!A79,": ",CopyPasteSupport!B79," ",CopyPasteSupport!C79),"")</f>
        <v xml:space="preserve">Retainer: 0 </v>
      </c>
      <c r="B79" s="238"/>
    </row>
    <row r="80" spans="1:2" x14ac:dyDescent="0.25">
      <c r="A80" s="237" t="str">
        <f>IF(CopyPasteSupport!A80&lt;&gt;"",CONCATENATE(CopyPasteSupport!A80,": ",CopyPasteSupport!B80," ",CopyPasteSupport!C80),"")</f>
        <v/>
      </c>
      <c r="B80" s="238"/>
    </row>
    <row r="81" spans="1:2" x14ac:dyDescent="0.25">
      <c r="A81" s="237" t="str">
        <f>IF(CopyPasteSupport!A81&lt;&gt;"",CONCATENATE(CopyPasteSupport!A81,": ",CopyPasteSupport!B81," ",CopyPasteSupport!C81),"")</f>
        <v/>
      </c>
      <c r="B81" s="238"/>
    </row>
    <row r="82" spans="1:2" x14ac:dyDescent="0.25">
      <c r="A82" s="237" t="str">
        <f>IF(CopyPasteSupport!A82&lt;&gt;"",CONCATENATE(CopyPasteSupport!A82,": ",CopyPasteSupport!B82," ",CopyPasteSupport!C82),"")</f>
        <v/>
      </c>
      <c r="B82" s="238"/>
    </row>
    <row r="83" spans="1:2" x14ac:dyDescent="0.25">
      <c r="A83" s="237" t="str">
        <f>IF(CopyPasteSupport!A83&lt;&gt;"",CONCATENATE(CopyPasteSupport!A83,": ",CopyPasteSupport!B83," ",CopyPasteSupport!C83),"")</f>
        <v/>
      </c>
      <c r="B83" s="238"/>
    </row>
    <row r="84" spans="1:2" x14ac:dyDescent="0.25">
      <c r="A84" s="237" t="str">
        <f>IF(CopyPasteSupport!A84&lt;&gt;"",CONCATENATE(CopyPasteSupport!A84,": ",CopyPasteSupport!B84," ",CopyPasteSupport!C84),"")</f>
        <v/>
      </c>
      <c r="B84" s="238"/>
    </row>
    <row r="85" spans="1:2" x14ac:dyDescent="0.25">
      <c r="A85" s="237" t="str">
        <f>IF(CopyPasteSupport!A85&lt;&gt;"",CONCATENATE(CopyPasteSupport!A85,": ",CopyPasteSupport!B85," ",CopyPasteSupport!C85),"")</f>
        <v/>
      </c>
      <c r="B85" s="238"/>
    </row>
    <row r="86" spans="1:2" x14ac:dyDescent="0.25">
      <c r="A86" s="237" t="str">
        <f>IF(CopyPasteSupport!A86&lt;&gt;"",CONCATENATE(CopyPasteSupport!A86,": ",CopyPasteSupport!B86," ",CopyPasteSupport!C86),"")</f>
        <v xml:space="preserve">Allies:  </v>
      </c>
      <c r="B86" s="238"/>
    </row>
    <row r="87" spans="1:2" x14ac:dyDescent="0.25">
      <c r="A87" s="237" t="str">
        <f>IF(CopyPasteSupport!A87&lt;&gt;"",CONCATENATE(CopyPasteSupport!A87,": ",CopyPasteSupport!B87," ",CopyPasteSupport!C87),"")</f>
        <v xml:space="preserve">Contacts:  </v>
      </c>
      <c r="B87" s="238"/>
    </row>
    <row r="88" spans="1:2" x14ac:dyDescent="0.25">
      <c r="A88" s="237" t="str">
        <f>IF(CopyPasteSupport!A88&lt;&gt;"",CONCATENATE(CopyPasteSupport!A88,": ",CopyPasteSupport!B88," ",CopyPasteSupport!C88),"")</f>
        <v xml:space="preserve">Influence: Elite:  </v>
      </c>
      <c r="B88" s="238"/>
    </row>
    <row r="89" spans="1:2" x14ac:dyDescent="0.25">
      <c r="A89" s="237" t="str">
        <f>IF(CopyPasteSupport!A89&lt;&gt;"",CONCATENATE(CopyPasteSupport!A89,": ",CopyPasteSupport!B89," ",CopyPasteSupport!C89),"")</f>
        <v xml:space="preserve">Influence: Underworld:  </v>
      </c>
      <c r="B89" s="238"/>
    </row>
    <row r="90" spans="1:2" x14ac:dyDescent="0.25">
      <c r="A90" s="237" t="str">
        <f>IF(CopyPasteSupport!A90&lt;&gt;"",CONCATENATE(CopyPasteSupport!A90,": ",CopyPasteSupport!B90," ",CopyPasteSupport!C90),"")</f>
        <v/>
      </c>
      <c r="B90" s="238"/>
    </row>
    <row r="91" spans="1:2" x14ac:dyDescent="0.25">
      <c r="A91" s="237" t="str">
        <f>IF(CopyPasteSupport!A91&lt;&gt;"",CONCATENATE(CopyPasteSupport!A91,": ",CopyPasteSupport!B91," ",CopyPasteSupport!C91),"")</f>
        <v xml:space="preserve">-----------------------------------------:  </v>
      </c>
      <c r="B91" s="238"/>
    </row>
    <row r="92" spans="1:2" x14ac:dyDescent="0.25">
      <c r="A92" s="237" t="str">
        <f>IF(CopyPasteSupport!A92&lt;&gt;"",CONCATENATE(CopyPasteSupport!A92,": ",CopyPasteSupport!B92," ",CopyPasteSupport!C92),"")</f>
        <v xml:space="preserve">RETAINERS:  </v>
      </c>
      <c r="B92" s="238"/>
    </row>
    <row r="93" spans="1:2" x14ac:dyDescent="0.25">
      <c r="A93" s="237" t="str">
        <f>IF(CopyPasteSupport!A93&lt;&gt;"",CONCATENATE(CopyPasteSupport!A93,": ",CopyPasteSupport!B93," ",CopyPasteSupport!C93),"")</f>
        <v xml:space="preserve">-----------------------------------------:  </v>
      </c>
      <c r="B93" s="238"/>
    </row>
    <row r="94" spans="1:2" x14ac:dyDescent="0.25">
      <c r="A94" s="237" t="str">
        <f>IF(CopyPasteSupport!A94&lt;&gt;"",CONCATENATE(CopyPasteSupport!A94,": ",CopyPasteSupport!B94," ",CopyPasteSupport!C94),"")</f>
        <v>Name: Dots Specialities</v>
      </c>
      <c r="B94" s="238"/>
    </row>
    <row r="95" spans="1:2" x14ac:dyDescent="0.25">
      <c r="A95" s="237" t="str">
        <f>IF(CopyPasteSupport!A95&lt;&gt;"",CONCATENATE(CopyPasteSupport!A95,": ",CopyPasteSupport!B95," ",CopyPasteSupport!C95),"")</f>
        <v/>
      </c>
      <c r="B95" s="238"/>
    </row>
    <row r="96" spans="1:2" x14ac:dyDescent="0.25">
      <c r="A96" s="237" t="str">
        <f>IF(CopyPasteSupport!A96&lt;&gt;"",CONCATENATE(CopyPasteSupport!A96,": ",CopyPasteSupport!B96," ",CopyPasteSupport!C96),"")</f>
        <v/>
      </c>
      <c r="B96" s="238"/>
    </row>
    <row r="97" spans="1:2" x14ac:dyDescent="0.25">
      <c r="A97" s="237" t="str">
        <f>IF(CopyPasteSupport!A97&lt;&gt;"",CONCATENATE(CopyPasteSupport!A97,": ",CopyPasteSupport!B97," ",CopyPasteSupport!C97),"")</f>
        <v/>
      </c>
      <c r="B97" s="238"/>
    </row>
    <row r="98" spans="1:2" x14ac:dyDescent="0.25">
      <c r="A98" s="237" t="str">
        <f>IF(CopyPasteSupport!A98&lt;&gt;"",CONCATENATE(CopyPasteSupport!A98,": ",CopyPasteSupport!B98," ",CopyPasteSupport!C98),"")</f>
        <v/>
      </c>
      <c r="B98" s="238"/>
    </row>
    <row r="99" spans="1:2" x14ac:dyDescent="0.25">
      <c r="A99" s="237" t="str">
        <f>IF(CopyPasteSupport!A99&lt;&gt;"",CONCATENATE(CopyPasteSupport!A99,": ",CopyPasteSupport!B99," ",CopyPasteSupport!C99),"")</f>
        <v/>
      </c>
      <c r="B99" s="238"/>
    </row>
    <row r="100" spans="1:2" x14ac:dyDescent="0.25">
      <c r="A100" s="237" t="str">
        <f>IF(CopyPasteSupport!A100&lt;&gt;"",CONCATENATE(CopyPasteSupport!A100,": ",CopyPasteSupport!B100," ",CopyPasteSupport!C100),"")</f>
        <v/>
      </c>
      <c r="B100" s="238"/>
    </row>
    <row r="101" spans="1:2" x14ac:dyDescent="0.25">
      <c r="A101" s="237" t="str">
        <f>IF(CopyPasteSupport!A101&lt;&gt;"",CONCATENATE(CopyPasteSupport!A101,": ",CopyPasteSupport!B101," ",CopyPasteSupport!C101),"")</f>
        <v/>
      </c>
      <c r="B101" s="238"/>
    </row>
    <row r="102" spans="1:2" x14ac:dyDescent="0.25">
      <c r="A102" s="237" t="str">
        <f>IF(CopyPasteSupport!A102&lt;&gt;"",CONCATENATE(CopyPasteSupport!A102,": ",CopyPasteSupport!B102," ",CopyPasteSupport!C102),"")</f>
        <v xml:space="preserve">-----------------------------------------:  </v>
      </c>
      <c r="B102" s="238"/>
    </row>
    <row r="103" spans="1:2" x14ac:dyDescent="0.25">
      <c r="A103" s="237" t="str">
        <f>IF(CopyPasteSupport!A103&lt;&gt;"",CONCATENATE(CopyPasteSupport!A103,": ",CopyPasteSupport!B103," ",CopyPasteSupport!C103),"")</f>
        <v xml:space="preserve">HAVENS:  </v>
      </c>
      <c r="B103" s="238"/>
    </row>
    <row r="104" spans="1:2" x14ac:dyDescent="0.25">
      <c r="A104" s="237" t="str">
        <f>IF(CopyPasteSupport!A104&lt;&gt;"",CONCATENATE(CopyPasteSupport!A104,": ",CopyPasteSupport!B104," ",CopyPasteSupport!C104),"")</f>
        <v xml:space="preserve">-----------------------------------------:  </v>
      </c>
      <c r="B104" s="238"/>
    </row>
    <row r="105" spans="1:2" x14ac:dyDescent="0.25">
      <c r="A105" s="237" t="str">
        <f>IF(CopyPasteSupport!A105&lt;&gt;"",CONCATENATE(CopyPasteSupport!A105,": ",CopyPasteSupport!B105," ",CopyPasteSupport!C105),"")</f>
        <v>Location: Dots Advantages</v>
      </c>
      <c r="B105" s="238"/>
    </row>
    <row r="106" spans="1:2" x14ac:dyDescent="0.25">
      <c r="A106" s="237" t="str">
        <f>IF(CopyPasteSupport!A106&lt;&gt;"",CONCATENATE(CopyPasteSupport!A106,": ",CopyPasteSupport!B106," ",CopyPasteSupport!C106),"")</f>
        <v/>
      </c>
      <c r="B106" s="238"/>
    </row>
    <row r="107" spans="1:2" x14ac:dyDescent="0.25">
      <c r="A107" s="237" t="str">
        <f>IF(CopyPasteSupport!A107&lt;&gt;"",CONCATENATE(CopyPasteSupport!A107,": ",CopyPasteSupport!B107," ",CopyPasteSupport!C107),"")</f>
        <v/>
      </c>
      <c r="B107" s="238"/>
    </row>
    <row r="108" spans="1:2" x14ac:dyDescent="0.25">
      <c r="A108" s="237" t="str">
        <f>IF(CopyPasteSupport!A108&lt;&gt;"",CONCATENATE(CopyPasteSupport!A108,": ",CopyPasteSupport!B108," ",CopyPasteSupport!C108),"")</f>
        <v/>
      </c>
      <c r="B108" s="238"/>
    </row>
    <row r="109" spans="1:2" x14ac:dyDescent="0.25">
      <c r="A109" s="237" t="str">
        <f>IF(CopyPasteSupport!A109&lt;&gt;"",CONCATENATE(CopyPasteSupport!A109,": ",CopyPasteSupport!B109," ",CopyPasteSupport!C109),"")</f>
        <v/>
      </c>
      <c r="B109" s="238"/>
    </row>
    <row r="110" spans="1:2" x14ac:dyDescent="0.25">
      <c r="A110" s="237" t="str">
        <f>IF(CopyPasteSupport!A110&lt;&gt;"",CONCATENATE(CopyPasteSupport!A110,": ",CopyPasteSupport!B110," ",CopyPasteSupport!C110),"")</f>
        <v/>
      </c>
      <c r="B110" s="238"/>
    </row>
    <row r="111" spans="1:2" x14ac:dyDescent="0.25">
      <c r="A111" s="237" t="str">
        <f>IF(CopyPasteSupport!A111&lt;&gt;"",CONCATENATE(CopyPasteSupport!A111,": ",CopyPasteSupport!B111," ",CopyPasteSupport!C111),"")</f>
        <v/>
      </c>
      <c r="B111" s="238"/>
    </row>
    <row r="112" spans="1:2" x14ac:dyDescent="0.25">
      <c r="A112" s="237" t="str">
        <f>IF(CopyPasteSupport!A112&lt;&gt;"",CONCATENATE(CopyPasteSupport!A112,": ",CopyPasteSupport!B112," ",CopyPasteSupport!C112),"")</f>
        <v xml:space="preserve">-----------------------------------------:  </v>
      </c>
      <c r="B112" s="238"/>
    </row>
    <row r="113" spans="1:2" x14ac:dyDescent="0.25">
      <c r="A113" s="237" t="str">
        <f>IF(CopyPasteSupport!A113&lt;&gt;"",CONCATENATE(CopyPasteSupport!A113,": ",CopyPasteSupport!B113," ",CopyPasteSupport!C113),"")</f>
        <v xml:space="preserve">MERITS:  </v>
      </c>
      <c r="B113" s="238"/>
    </row>
    <row r="114" spans="1:2" x14ac:dyDescent="0.25">
      <c r="A114" s="237" t="str">
        <f>IF(CopyPasteSupport!A114&lt;&gt;"",CONCATENATE(CopyPasteSupport!A114,": ",CopyPasteSupport!B114," ",CopyPasteSupport!C114),"")</f>
        <v xml:space="preserve">-----------------------------------------:  </v>
      </c>
      <c r="B114" s="238"/>
    </row>
    <row r="115" spans="1:2" x14ac:dyDescent="0.25">
      <c r="A115" s="237" t="str">
        <f>IF(CopyPasteSupport!A115&lt;&gt;"",CONCATENATE(CopyPasteSupport!A115,": ",CopyPasteSupport!B115," ",CopyPasteSupport!C115),"")</f>
        <v/>
      </c>
      <c r="B115" s="238"/>
    </row>
    <row r="116" spans="1:2" x14ac:dyDescent="0.25">
      <c r="A116" s="237" t="str">
        <f>IF(CopyPasteSupport!A116&lt;&gt;"",CONCATENATE(CopyPasteSupport!A116,": ",CopyPasteSupport!B116," ",CopyPasteSupport!C116),"")</f>
        <v/>
      </c>
      <c r="B116" s="238"/>
    </row>
    <row r="117" spans="1:2" x14ac:dyDescent="0.25">
      <c r="A117" s="237" t="str">
        <f>IF(CopyPasteSupport!A117&lt;&gt;"",CONCATENATE(CopyPasteSupport!A117,": ",CopyPasteSupport!B117," ",CopyPasteSupport!C117),"")</f>
        <v/>
      </c>
      <c r="B117" s="238"/>
    </row>
    <row r="118" spans="1:2" x14ac:dyDescent="0.25">
      <c r="A118" s="237" t="str">
        <f>IF(CopyPasteSupport!A118&lt;&gt;"",CONCATENATE(CopyPasteSupport!A118,": ",CopyPasteSupport!B118," ",CopyPasteSupport!C118),"")</f>
        <v/>
      </c>
      <c r="B118" s="238"/>
    </row>
    <row r="119" spans="1:2" x14ac:dyDescent="0.25">
      <c r="A119" s="237" t="str">
        <f>IF(CopyPasteSupport!A119&lt;&gt;"",CONCATENATE(CopyPasteSupport!A119,": ",CopyPasteSupport!B119," ",CopyPasteSupport!C119),"")</f>
        <v/>
      </c>
      <c r="B119" s="238"/>
    </row>
    <row r="120" spans="1:2" x14ac:dyDescent="0.25">
      <c r="A120" s="237" t="str">
        <f>IF(CopyPasteSupport!A120&lt;&gt;"",CONCATENATE(CopyPasteSupport!A120,": ",CopyPasteSupport!B120," ",CopyPasteSupport!C120),"")</f>
        <v/>
      </c>
      <c r="B120" s="238"/>
    </row>
    <row r="121" spans="1:2" x14ac:dyDescent="0.25">
      <c r="A121" s="237" t="str">
        <f>IF(CopyPasteSupport!A121&lt;&gt;"",CONCATENATE(CopyPasteSupport!A121,": ",CopyPasteSupport!B121," ",CopyPasteSupport!C121),"")</f>
        <v/>
      </c>
      <c r="B121" s="238"/>
    </row>
    <row r="122" spans="1:2" x14ac:dyDescent="0.25">
      <c r="A122" s="237" t="str">
        <f>IF(CopyPasteSupport!A122&lt;&gt;"",CONCATENATE(CopyPasteSupport!A122,": ",CopyPasteSupport!B122," ",CopyPasteSupport!C122),"")</f>
        <v/>
      </c>
      <c r="B122" s="238"/>
    </row>
    <row r="123" spans="1:2" x14ac:dyDescent="0.25">
      <c r="A123" s="237" t="str">
        <f>IF(CopyPasteSupport!A123&lt;&gt;"",CONCATENATE(CopyPasteSupport!A123,": ",CopyPasteSupport!B123," ",CopyPasteSupport!C123),"")</f>
        <v/>
      </c>
      <c r="B123" s="238"/>
    </row>
    <row r="124" spans="1:2" x14ac:dyDescent="0.25">
      <c r="A124" s="237" t="str">
        <f>IF(CopyPasteSupport!A124&lt;&gt;"",CONCATENATE(CopyPasteSupport!A124,": ",CopyPasteSupport!B124," ",CopyPasteSupport!C124),"")</f>
        <v/>
      </c>
      <c r="B124" s="238"/>
    </row>
    <row r="125" spans="1:2" x14ac:dyDescent="0.25">
      <c r="A125" s="237" t="str">
        <f>IF(CopyPasteSupport!A125&lt;&gt;"",CONCATENATE(CopyPasteSupport!A125,": ",CopyPasteSupport!B125," ",CopyPasteSupport!C125),"")</f>
        <v/>
      </c>
      <c r="B125" s="238"/>
    </row>
    <row r="126" spans="1:2" x14ac:dyDescent="0.25">
      <c r="A126" s="237" t="str">
        <f>IF(CopyPasteSupport!A126&lt;&gt;"",CONCATENATE(CopyPasteSupport!A126,": ",CopyPasteSupport!B126," ",CopyPasteSupport!C126),"")</f>
        <v/>
      </c>
      <c r="B126" s="238"/>
    </row>
    <row r="127" spans="1:2" x14ac:dyDescent="0.25">
      <c r="A127" s="237" t="str">
        <f>IF(CopyPasteSupport!A127&lt;&gt;"",CONCATENATE(CopyPasteSupport!A127,": ",CopyPasteSupport!B127," ",CopyPasteSupport!C127),"")</f>
        <v xml:space="preserve">-----------------------------------------:  </v>
      </c>
      <c r="B127" s="238"/>
    </row>
    <row r="128" spans="1:2" x14ac:dyDescent="0.25">
      <c r="A128" s="237" t="str">
        <f>IF(CopyPasteSupport!A128&lt;&gt;"",CONCATENATE(CopyPasteSupport!A128,": ",CopyPasteSupport!B128," ",CopyPasteSupport!C128),"")</f>
        <v xml:space="preserve">FLAWS:  </v>
      </c>
      <c r="B128" s="238"/>
    </row>
    <row r="129" spans="1:2" x14ac:dyDescent="0.25">
      <c r="A129" s="237" t="str">
        <f>IF(CopyPasteSupport!A129&lt;&gt;"",CONCATENATE(CopyPasteSupport!A129,": ",CopyPasteSupport!B129," ",CopyPasteSupport!C129),"")</f>
        <v xml:space="preserve">-----------------------------------------:  </v>
      </c>
      <c r="B129" s="238"/>
    </row>
    <row r="130" spans="1:2" x14ac:dyDescent="0.25">
      <c r="A130" s="237" t="str">
        <f>IF(CopyPasteSupport!A130&lt;&gt;"",CONCATENATE(CopyPasteSupport!A130,": ",CopyPasteSupport!B130," ",CopyPasteSupport!C130),"")</f>
        <v/>
      </c>
      <c r="B130" s="238"/>
    </row>
    <row r="131" spans="1:2" x14ac:dyDescent="0.25">
      <c r="A131" s="237" t="str">
        <f>IF(CopyPasteSupport!A131&lt;&gt;"",CONCATENATE(CopyPasteSupport!A131,": ",CopyPasteSupport!B131," ",CopyPasteSupport!C131),"")</f>
        <v/>
      </c>
      <c r="B131" s="238"/>
    </row>
    <row r="132" spans="1:2" x14ac:dyDescent="0.25">
      <c r="A132" s="237" t="str">
        <f>IF(CopyPasteSupport!A132&lt;&gt;"",CONCATENATE(CopyPasteSupport!A132,": ",CopyPasteSupport!B132," ",CopyPasteSupport!C132),"")</f>
        <v/>
      </c>
      <c r="B132" s="238"/>
    </row>
    <row r="133" spans="1:2" x14ac:dyDescent="0.25">
      <c r="A133" s="237" t="str">
        <f>IF(CopyPasteSupport!A133&lt;&gt;"",CONCATENATE(CopyPasteSupport!A133,": ",CopyPasteSupport!B133," ",CopyPasteSupport!C133),"")</f>
        <v/>
      </c>
      <c r="B133" s="238"/>
    </row>
    <row r="134" spans="1:2" x14ac:dyDescent="0.25">
      <c r="A134" s="237" t="str">
        <f>IF(CopyPasteSupport!A134&lt;&gt;"",CONCATENATE(CopyPasteSupport!A134,": ",CopyPasteSupport!B134," ",CopyPasteSupport!C134),"")</f>
        <v/>
      </c>
      <c r="B134" s="238"/>
    </row>
    <row r="135" spans="1:2" x14ac:dyDescent="0.25">
      <c r="A135" s="237" t="str">
        <f>IF(CopyPasteSupport!A135&lt;&gt;"",CONCATENATE(CopyPasteSupport!A135,": ",CopyPasteSupport!B135," ",CopyPasteSupport!C135),"")</f>
        <v/>
      </c>
      <c r="B135" s="238"/>
    </row>
    <row r="136" spans="1:2" x14ac:dyDescent="0.25">
      <c r="A136" s="237" t="str">
        <f>IF(CopyPasteSupport!A136&lt;&gt;"",CONCATENATE(CopyPasteSupport!A136,": ",CopyPasteSupport!B136," ",CopyPasteSupport!C136),"")</f>
        <v/>
      </c>
      <c r="B136" s="238"/>
    </row>
    <row r="137" spans="1:2" x14ac:dyDescent="0.25">
      <c r="A137" s="237" t="str">
        <f>IF(CopyPasteSupport!A137&lt;&gt;"",CONCATENATE(CopyPasteSupport!A137,": ",CopyPasteSupport!B137," ",CopyPasteSupport!C137),"")</f>
        <v/>
      </c>
      <c r="B137" s="238"/>
    </row>
    <row r="138" spans="1:2" x14ac:dyDescent="0.25">
      <c r="A138" s="237" t="str">
        <f>IF(CopyPasteSupport!A138&lt;&gt;"",CONCATENATE(CopyPasteSupport!A138,": ",CopyPasteSupport!B138," ",CopyPasteSupport!C138),"")</f>
        <v xml:space="preserve">Derangements:  </v>
      </c>
      <c r="B138" s="238"/>
    </row>
    <row r="139" spans="1:2" x14ac:dyDescent="0.25">
      <c r="A139" s="237" t="str">
        <f>IF(CopyPasteSupport!A139&lt;&gt;"",CONCATENATE(CopyPasteSupport!A139,": ",CopyPasteSupport!B139," ",CopyPasteSupport!C139),"")</f>
        <v xml:space="preserve">Type: Trigger </v>
      </c>
      <c r="B139" s="238"/>
    </row>
    <row r="140" spans="1:2" x14ac:dyDescent="0.25">
      <c r="A140" s="237" t="str">
        <f>IF(CopyPasteSupport!A140&lt;&gt;"",CONCATENATE(CopyPasteSupport!A140,": ",CopyPasteSupport!B140," ",CopyPasteSupport!C140),"")</f>
        <v/>
      </c>
      <c r="B140" s="238"/>
    </row>
    <row r="141" spans="1:2" x14ac:dyDescent="0.25">
      <c r="A141" s="237" t="str">
        <f>IF(CopyPasteSupport!A141&lt;&gt;"",CONCATENATE(CopyPasteSupport!A141,": ",CopyPasteSupport!B141," ",CopyPasteSupport!C141),"")</f>
        <v/>
      </c>
      <c r="B141" s="238"/>
    </row>
    <row r="142" spans="1:2" x14ac:dyDescent="0.25">
      <c r="A142" s="237" t="str">
        <f>IF(CopyPasteSupport!A142&lt;&gt;"",CONCATENATE(CopyPasteSupport!A142,": ",CopyPasteSupport!B142," ",CopyPasteSupport!C142),"")</f>
        <v/>
      </c>
      <c r="B142" s="238"/>
    </row>
    <row r="143" spans="1:2" x14ac:dyDescent="0.25">
      <c r="A143" s="237" t="str">
        <f>IF(CopyPasteSupport!A143&lt;&gt;"",CONCATENATE(CopyPasteSupport!A143,": ",CopyPasteSupport!B143," ",CopyPasteSupport!C143),"")</f>
        <v/>
      </c>
      <c r="B143" s="238"/>
    </row>
    <row r="144" spans="1:2" x14ac:dyDescent="0.25">
      <c r="A144" s="237" t="str">
        <f>IF(CopyPasteSupport!A144&lt;&gt;"",CONCATENATE(CopyPasteSupport!A144,": ",CopyPasteSupport!B144," ",CopyPasteSupport!C144),"")</f>
        <v xml:space="preserve">-----------------------------------------:  </v>
      </c>
      <c r="B144" s="238"/>
    </row>
    <row r="145" spans="1:2" x14ac:dyDescent="0.25">
      <c r="A145" s="237" t="str">
        <f>IF(CopyPasteSupport!A145&lt;&gt;"",CONCATENATE(CopyPasteSupport!A145,": ",CopyPasteSupport!B145," ",CopyPasteSupport!C145),"")</f>
        <v xml:space="preserve">DISCIPLINES:  </v>
      </c>
      <c r="B145" s="238"/>
    </row>
    <row r="146" spans="1:2" x14ac:dyDescent="0.25">
      <c r="A146" s="237" t="str">
        <f>IF(CopyPasteSupport!A146&lt;&gt;"",CONCATENATE(CopyPasteSupport!A146,": ",CopyPasteSupport!B146," ",CopyPasteSupport!C146),"")</f>
        <v xml:space="preserve">-----------------------------------------:  </v>
      </c>
      <c r="B146" s="238"/>
    </row>
    <row r="147" spans="1:2" x14ac:dyDescent="0.25">
      <c r="A147" s="237" t="str">
        <f>IF(CopyPasteSupport!A147&lt;&gt;"",CONCATENATE(CopyPasteSupport!A147,": ",CopyPasteSupport!B147," ",CopyPasteSupport!C147),"")</f>
        <v/>
      </c>
      <c r="B147" s="238"/>
    </row>
    <row r="148" spans="1:2" x14ac:dyDescent="0.25">
      <c r="A148" s="237" t="str">
        <f>IF(CopyPasteSupport!A148&lt;&gt;"",CONCATENATE(CopyPasteSupport!A148,": ",CopyPasteSupport!B148," ",CopyPasteSupport!C148),"")</f>
        <v/>
      </c>
      <c r="B148" s="238"/>
    </row>
    <row r="149" spans="1:2" x14ac:dyDescent="0.25">
      <c r="A149" s="237" t="str">
        <f>IF(CopyPasteSupport!A149&lt;&gt;"",CONCATENATE(CopyPasteSupport!A149,": ",CopyPasteSupport!B149," ",CopyPasteSupport!C149),"")</f>
        <v/>
      </c>
      <c r="B149" s="238"/>
    </row>
    <row r="150" spans="1:2" x14ac:dyDescent="0.25">
      <c r="A150" s="237" t="str">
        <f>IF(CopyPasteSupport!A150&lt;&gt;"",CONCATENATE(CopyPasteSupport!A150,": ",CopyPasteSupport!B150," ",CopyPasteSupport!C150),"")</f>
        <v/>
      </c>
      <c r="B150" s="238"/>
    </row>
    <row r="151" spans="1:2" x14ac:dyDescent="0.25">
      <c r="A151" s="237" t="str">
        <f>IF(CopyPasteSupport!A151&lt;&gt;"",CONCATENATE(CopyPasteSupport!A151,": ",CopyPasteSupport!B151," ",CopyPasteSupport!C151),"")</f>
        <v/>
      </c>
      <c r="B151" s="238"/>
    </row>
    <row r="152" spans="1:2" x14ac:dyDescent="0.25">
      <c r="A152" s="237" t="str">
        <f>IF(CopyPasteSupport!A152&lt;&gt;"",CONCATENATE(CopyPasteSupport!A152,": ",CopyPasteSupport!B152," ",CopyPasteSupport!C152),"")</f>
        <v/>
      </c>
      <c r="B152" s="238"/>
    </row>
    <row r="153" spans="1:2" x14ac:dyDescent="0.25">
      <c r="A153" s="237" t="str">
        <f>IF(CopyPasteSupport!A153&lt;&gt;"",CONCATENATE(CopyPasteSupport!A153,": ",CopyPasteSupport!B153," ",CopyPasteSupport!C153),"")</f>
        <v/>
      </c>
      <c r="B153" s="238"/>
    </row>
    <row r="154" spans="1:2" x14ac:dyDescent="0.25">
      <c r="A154" s="237" t="str">
        <f>IF(CopyPasteSupport!A154&lt;&gt;"",CONCATENATE(CopyPasteSupport!A154,": ",CopyPasteSupport!B154," ",CopyPasteSupport!C154),"")</f>
        <v/>
      </c>
      <c r="B154" s="238"/>
    </row>
    <row r="155" spans="1:2" x14ac:dyDescent="0.25">
      <c r="A155" s="237" t="str">
        <f>IF(CopyPasteSupport!A155&lt;&gt;"",CONCATENATE(CopyPasteSupport!A155,": ",CopyPasteSupport!B155," ",CopyPasteSupport!C155),"")</f>
        <v/>
      </c>
      <c r="B155" s="238"/>
    </row>
    <row r="156" spans="1:2" x14ac:dyDescent="0.25">
      <c r="A156" s="237" t="str">
        <f>IF(CopyPasteSupport!A156&lt;&gt;"",CONCATENATE(CopyPasteSupport!A156,": ",CopyPasteSupport!B156," ",CopyPasteSupport!C156),"")</f>
        <v/>
      </c>
      <c r="B156" s="238"/>
    </row>
    <row r="157" spans="1:2" x14ac:dyDescent="0.25">
      <c r="A157" s="237" t="str">
        <f>IF(CopyPasteSupport!A157&lt;&gt;"",CONCATENATE(CopyPasteSupport!A157,": ",CopyPasteSupport!B157," ",CopyPasteSupport!C157),"")</f>
        <v/>
      </c>
      <c r="B157" s="238"/>
    </row>
    <row r="158" spans="1:2" x14ac:dyDescent="0.25">
      <c r="A158" s="237" t="str">
        <f>IF(CopyPasteSupport!A158&lt;&gt;"",CONCATENATE(CopyPasteSupport!A158,": ",CopyPasteSupport!B158," ",CopyPasteSupport!C158),"")</f>
        <v/>
      </c>
      <c r="B158" s="238"/>
    </row>
    <row r="159" spans="1:2" x14ac:dyDescent="0.25">
      <c r="A159" s="237" t="str">
        <f>IF(CopyPasteSupport!A159&lt;&gt;"",CONCATENATE(CopyPasteSupport!A159,": ",CopyPasteSupport!B159," ",CopyPasteSupport!C159),"")</f>
        <v xml:space="preserve">TECHNIQUES:  </v>
      </c>
      <c r="B159" s="238"/>
    </row>
    <row r="160" spans="1:2" x14ac:dyDescent="0.25">
      <c r="A160" s="237" t="str">
        <f>IF(CopyPasteSupport!A160&lt;&gt;"",CONCATENATE(CopyPasteSupport!A160,": ",CopyPasteSupport!B160," ",CopyPasteSupport!C160),"")</f>
        <v/>
      </c>
      <c r="B160" s="238"/>
    </row>
    <row r="161" spans="1:2" x14ac:dyDescent="0.25">
      <c r="A161" s="237" t="str">
        <f>IF(CopyPasteSupport!A161&lt;&gt;"",CONCATENATE(CopyPasteSupport!A161,": ",CopyPasteSupport!B161," ",CopyPasteSupport!C161),"")</f>
        <v/>
      </c>
      <c r="B161" s="238"/>
    </row>
    <row r="162" spans="1:2" x14ac:dyDescent="0.25">
      <c r="A162" s="237" t="str">
        <f>IF(CopyPasteSupport!A162&lt;&gt;"",CONCATENATE(CopyPasteSupport!A162,": ",CopyPasteSupport!B162," ",CopyPasteSupport!C162),"")</f>
        <v/>
      </c>
      <c r="B162" s="238"/>
    </row>
    <row r="163" spans="1:2" x14ac:dyDescent="0.25">
      <c r="A163" s="237" t="str">
        <f>IF(CopyPasteSupport!A163&lt;&gt;"",CONCATENATE(CopyPasteSupport!A163,": ",CopyPasteSupport!B163," ",CopyPasteSupport!C163),"")</f>
        <v/>
      </c>
      <c r="B163" s="238"/>
    </row>
    <row r="164" spans="1:2" x14ac:dyDescent="0.25">
      <c r="A164" s="237" t="str">
        <f>IF(CopyPasteSupport!A164&lt;&gt;"",CONCATENATE(CopyPasteSupport!A164,": ",CopyPasteSupport!B164," ",CopyPasteSupport!C164),"")</f>
        <v/>
      </c>
      <c r="B164" s="238"/>
    </row>
    <row r="165" spans="1:2" x14ac:dyDescent="0.25">
      <c r="A165" s="237" t="str">
        <f>IF(CopyPasteSupport!A165&lt;&gt;"",CONCATENATE(CopyPasteSupport!A165,": ",CopyPasteSupport!B165," ",CopyPasteSupport!C165),"")</f>
        <v/>
      </c>
      <c r="B165" s="238"/>
    </row>
    <row r="166" spans="1:2" x14ac:dyDescent="0.25">
      <c r="A166" s="237" t="str">
        <f>IF(CopyPasteSupport!A166&lt;&gt;"",CONCATENATE(CopyPasteSupport!A166,": ",CopyPasteSupport!B166," ",CopyPasteSupport!C166),"")</f>
        <v/>
      </c>
      <c r="B166" s="238"/>
    </row>
    <row r="167" spans="1:2" x14ac:dyDescent="0.25">
      <c r="A167" s="237" t="str">
        <f>IF(CopyPasteSupport!A167&lt;&gt;"",CONCATENATE(CopyPasteSupport!A167,": ",CopyPasteSupport!B167," ",CopyPasteSupport!C167),"")</f>
        <v/>
      </c>
      <c r="B167" s="238"/>
    </row>
    <row r="168" spans="1:2" x14ac:dyDescent="0.25">
      <c r="A168" s="237" t="str">
        <f>IF(CopyPasteSupport!A168&lt;&gt;"",CONCATENATE(CopyPasteSupport!A168,": ",CopyPasteSupport!B168," ",CopyPasteSupport!C168),"")</f>
        <v/>
      </c>
      <c r="B168" s="238"/>
    </row>
    <row r="169" spans="1:2" x14ac:dyDescent="0.25">
      <c r="A169" s="237" t="str">
        <f>IF(CopyPasteSupport!A169&lt;&gt;"",CONCATENATE(CopyPasteSupport!A169,": ",CopyPasteSupport!B169," ",CopyPasteSupport!C169),"")</f>
        <v/>
      </c>
      <c r="B169" s="238"/>
    </row>
    <row r="170" spans="1:2" x14ac:dyDescent="0.25">
      <c r="A170" s="237" t="str">
        <f>IF(CopyPasteSupport!A170&lt;&gt;"",CONCATENATE(CopyPasteSupport!A170,": ",CopyPasteSupport!B170," ",CopyPasteSupport!C170),"")</f>
        <v/>
      </c>
      <c r="B170" s="238"/>
    </row>
    <row r="171" spans="1:2" x14ac:dyDescent="0.25">
      <c r="A171" s="237" t="str">
        <f>IF(CopyPasteSupport!A171&lt;&gt;"",CONCATENATE(CopyPasteSupport!A171,": ",CopyPasteSupport!B171," ",CopyPasteSupport!C171),"")</f>
        <v xml:space="preserve">ELDER POWERS:  </v>
      </c>
      <c r="B171" s="238"/>
    </row>
    <row r="172" spans="1:2" x14ac:dyDescent="0.25">
      <c r="A172" s="237" t="str">
        <f>IF(CopyPasteSupport!A172&lt;&gt;"",CONCATENATE(CopyPasteSupport!A172,": ",CopyPasteSupport!B172," ",CopyPasteSupport!C172),"")</f>
        <v/>
      </c>
      <c r="B172" s="238"/>
    </row>
    <row r="173" spans="1:2" x14ac:dyDescent="0.25">
      <c r="A173" s="237" t="str">
        <f>IF(CopyPasteSupport!A173&lt;&gt;"",CONCATENATE(CopyPasteSupport!A173,": ",CopyPasteSupport!B173," ",CopyPasteSupport!C173),"")</f>
        <v/>
      </c>
      <c r="B173" s="238"/>
    </row>
    <row r="174" spans="1:2" x14ac:dyDescent="0.25">
      <c r="A174" s="237" t="str">
        <f>IF(CopyPasteSupport!A174&lt;&gt;"",CONCATENATE(CopyPasteSupport!A174,": ",CopyPasteSupport!B174," ",CopyPasteSupport!C174),"")</f>
        <v/>
      </c>
      <c r="B174" s="238"/>
    </row>
    <row r="175" spans="1:2" x14ac:dyDescent="0.25">
      <c r="A175" s="237" t="str">
        <f>IF(CopyPasteSupport!A175&lt;&gt;"",CONCATENATE(CopyPasteSupport!A175,": ",CopyPasteSupport!B175," ",CopyPasteSupport!C175),"")</f>
        <v/>
      </c>
      <c r="B175" s="238"/>
    </row>
    <row r="176" spans="1:2" x14ac:dyDescent="0.25">
      <c r="A176" s="237" t="str">
        <f>IF(CopyPasteSupport!A176&lt;&gt;"",CONCATENATE(CopyPasteSupport!A176,": ",CopyPasteSupport!B176," ",CopyPasteSupport!C176),"")</f>
        <v/>
      </c>
      <c r="B176" s="238"/>
    </row>
    <row r="177" spans="1:2" x14ac:dyDescent="0.25">
      <c r="A177" s="237" t="str">
        <f>IF(CopyPasteSupport!A177&lt;&gt;"",CONCATENATE(CopyPasteSupport!A177,": ",CopyPasteSupport!B177," ",CopyPasteSupport!C177),"")</f>
        <v/>
      </c>
      <c r="B177" s="238"/>
    </row>
    <row r="178" spans="1:2" x14ac:dyDescent="0.25">
      <c r="A178" s="237" t="str">
        <f>IF(CopyPasteSupport!A178&lt;&gt;"",CONCATENATE(CopyPasteSupport!A178,": ",CopyPasteSupport!B178," ",CopyPasteSupport!C178),"")</f>
        <v/>
      </c>
      <c r="B178" s="238"/>
    </row>
    <row r="179" spans="1:2" x14ac:dyDescent="0.25">
      <c r="A179" s="237" t="str">
        <f>IF(CopyPasteSupport!A179&lt;&gt;"",CONCATENATE(CopyPasteSupport!A179,": ",CopyPasteSupport!B179," ",CopyPasteSupport!C179),"")</f>
        <v/>
      </c>
      <c r="B179" s="238"/>
    </row>
    <row r="180" spans="1:2" x14ac:dyDescent="0.25">
      <c r="A180" s="237" t="str">
        <f>IF(CopyPasteSupport!A180&lt;&gt;"",CONCATENATE(CopyPasteSupport!A180,": ",CopyPasteSupport!B180," ",CopyPasteSupport!C180),"")</f>
        <v/>
      </c>
      <c r="B180" s="238"/>
    </row>
    <row r="181" spans="1:2" x14ac:dyDescent="0.25">
      <c r="A181" s="237" t="str">
        <f>IF(CopyPasteSupport!A181&lt;&gt;"",CONCATENATE(CopyPasteSupport!A181,": ",CopyPasteSupport!B181," ",CopyPasteSupport!C181),"")</f>
        <v/>
      </c>
      <c r="B181" s="238"/>
    </row>
    <row r="182" spans="1:2" x14ac:dyDescent="0.25">
      <c r="A182" s="237" t="str">
        <f>IF(CopyPasteSupport!A182&lt;&gt;"",CONCATENATE(CopyPasteSupport!A182,": ",CopyPasteSupport!B182," ",CopyPasteSupport!C182),"")</f>
        <v/>
      </c>
      <c r="B182" s="238"/>
    </row>
    <row r="183" spans="1:2" x14ac:dyDescent="0.25">
      <c r="A183" s="237" t="str">
        <f>IF(CopyPasteSupport!A183&lt;&gt;"",CONCATENATE(CopyPasteSupport!A183,": ",CopyPasteSupport!B183," ",CopyPasteSupport!C183),"")</f>
        <v xml:space="preserve">RITUALS:  </v>
      </c>
      <c r="B183" s="238"/>
    </row>
    <row r="184" spans="1:2" x14ac:dyDescent="0.25">
      <c r="A184" s="237" t="str">
        <f>IF(CopyPasteSupport!A184&lt;&gt;"",CONCATENATE(CopyPasteSupport!A184,": ",CopyPasteSupport!B184," ",CopyPasteSupport!C184),"")</f>
        <v xml:space="preserve">Thaumaturgical Rituals:  </v>
      </c>
      <c r="B184" s="238"/>
    </row>
    <row r="185" spans="1:2" x14ac:dyDescent="0.25">
      <c r="A185" s="237" t="str">
        <f>IF(CopyPasteSupport!A185&lt;&gt;"",CONCATENATE(CopyPasteSupport!A185,": ",CopyPasteSupport!B185," ",CopyPasteSupport!C185),"")</f>
        <v/>
      </c>
      <c r="B185" s="238"/>
    </row>
    <row r="186" spans="1:2" x14ac:dyDescent="0.25">
      <c r="A186" s="237" t="str">
        <f>IF(CopyPasteSupport!A186&lt;&gt;"",CONCATENATE(CopyPasteSupport!A186,": ",CopyPasteSupport!B186," ",CopyPasteSupport!C186),"")</f>
        <v/>
      </c>
      <c r="B186" s="238"/>
    </row>
    <row r="187" spans="1:2" x14ac:dyDescent="0.25">
      <c r="A187" s="237" t="str">
        <f>IF(CopyPasteSupport!A187&lt;&gt;"",CONCATENATE(CopyPasteSupport!A187,": ",CopyPasteSupport!B187," ",CopyPasteSupport!C187),"")</f>
        <v/>
      </c>
      <c r="B187" s="238"/>
    </row>
    <row r="188" spans="1:2" x14ac:dyDescent="0.25">
      <c r="A188" s="237" t="str">
        <f>IF(CopyPasteSupport!A188&lt;&gt;"",CONCATENATE(CopyPasteSupport!A188,": ",CopyPasteSupport!B188," ",CopyPasteSupport!C188),"")</f>
        <v/>
      </c>
      <c r="B188" s="238"/>
    </row>
    <row r="189" spans="1:2" x14ac:dyDescent="0.25">
      <c r="A189" s="237" t="str">
        <f>IF(CopyPasteSupport!A189&lt;&gt;"",CONCATENATE(CopyPasteSupport!A189,": ",CopyPasteSupport!B189," ",CopyPasteSupport!C189),"")</f>
        <v/>
      </c>
      <c r="B189" s="238"/>
    </row>
    <row r="190" spans="1:2" x14ac:dyDescent="0.25">
      <c r="A190" s="237" t="str">
        <f>IF(CopyPasteSupport!A190&lt;&gt;"",CONCATENATE(CopyPasteSupport!A190,": ",CopyPasteSupport!B190," ",CopyPasteSupport!C190),"")</f>
        <v/>
      </c>
      <c r="B190" s="238"/>
    </row>
    <row r="191" spans="1:2" x14ac:dyDescent="0.25">
      <c r="A191" s="237" t="str">
        <f>IF(CopyPasteSupport!A191&lt;&gt;"",CONCATENATE(CopyPasteSupport!A191,": ",CopyPasteSupport!B191," ",CopyPasteSupport!C191),"")</f>
        <v/>
      </c>
      <c r="B191" s="238"/>
    </row>
    <row r="192" spans="1:2" x14ac:dyDescent="0.25">
      <c r="A192" s="237" t="str">
        <f>IF(CopyPasteSupport!A192&lt;&gt;"",CONCATENATE(CopyPasteSupport!A192,": ",CopyPasteSupport!B192," ",CopyPasteSupport!C192),"")</f>
        <v/>
      </c>
      <c r="B192" s="238"/>
    </row>
    <row r="193" spans="1:2" x14ac:dyDescent="0.25">
      <c r="A193" s="237" t="str">
        <f>IF(CopyPasteSupport!A193&lt;&gt;"",CONCATENATE(CopyPasteSupport!A193,": ",CopyPasteSupport!B193," ",CopyPasteSupport!C193),"")</f>
        <v/>
      </c>
      <c r="B193" s="238"/>
    </row>
    <row r="194" spans="1:2" x14ac:dyDescent="0.25">
      <c r="A194" s="237" t="str">
        <f>IF(CopyPasteSupport!A194&lt;&gt;"",CONCATENATE(CopyPasteSupport!A194,": ",CopyPasteSupport!B194," ",CopyPasteSupport!C194),"")</f>
        <v/>
      </c>
      <c r="B194" s="238"/>
    </row>
    <row r="195" spans="1:2" x14ac:dyDescent="0.25">
      <c r="A195" s="237" t="str">
        <f>IF(CopyPasteSupport!A195&lt;&gt;"",CONCATENATE(CopyPasteSupport!A195,": ",CopyPasteSupport!B195," ",CopyPasteSupport!C195),"")</f>
        <v/>
      </c>
      <c r="B195" s="238"/>
    </row>
    <row r="196" spans="1:2" x14ac:dyDescent="0.25">
      <c r="A196" s="237" t="str">
        <f>IF(CopyPasteSupport!A196&lt;&gt;"",CONCATENATE(CopyPasteSupport!A196,": ",CopyPasteSupport!B196," ",CopyPasteSupport!C196),"")</f>
        <v/>
      </c>
      <c r="B196" s="238"/>
    </row>
    <row r="197" spans="1:2" x14ac:dyDescent="0.25">
      <c r="A197" s="237" t="str">
        <f>IF(CopyPasteSupport!A197&lt;&gt;"",CONCATENATE(CopyPasteSupport!A197,": ",CopyPasteSupport!B197," ",CopyPasteSupport!C197),"")</f>
        <v/>
      </c>
      <c r="B197" s="238"/>
    </row>
    <row r="198" spans="1:2" x14ac:dyDescent="0.25">
      <c r="A198" s="237" t="str">
        <f>IF(CopyPasteSupport!A198&lt;&gt;"",CONCATENATE(CopyPasteSupport!A198,": ",CopyPasteSupport!B198," ",CopyPasteSupport!C198),"")</f>
        <v/>
      </c>
      <c r="B198" s="238"/>
    </row>
    <row r="199" spans="1:2" x14ac:dyDescent="0.25">
      <c r="A199" s="237" t="str">
        <f>IF(CopyPasteSupport!A199&lt;&gt;"",CONCATENATE(CopyPasteSupport!A199,": ",CopyPasteSupport!B199," ",CopyPasteSupport!C199),"")</f>
        <v/>
      </c>
      <c r="B199" s="238"/>
    </row>
    <row r="200" spans="1:2" x14ac:dyDescent="0.25">
      <c r="A200" s="237" t="str">
        <f>IF(CopyPasteSupport!A200&lt;&gt;"",CONCATENATE(CopyPasteSupport!A200,": ",CopyPasteSupport!B200," ",CopyPasteSupport!C200),"")</f>
        <v/>
      </c>
      <c r="B200" s="238"/>
    </row>
    <row r="201" spans="1:2" x14ac:dyDescent="0.25">
      <c r="A201" s="237" t="str">
        <f>IF(CopyPasteSupport!A201&lt;&gt;"",CONCATENATE(CopyPasteSupport!A201,": ",CopyPasteSupport!B201," ",CopyPasteSupport!C201),"")</f>
        <v/>
      </c>
      <c r="B201" s="238"/>
    </row>
    <row r="202" spans="1:2" x14ac:dyDescent="0.25">
      <c r="A202" s="237" t="str">
        <f>IF(CopyPasteSupport!A202&lt;&gt;"",CONCATENATE(CopyPasteSupport!A202,": ",CopyPasteSupport!B202," ",CopyPasteSupport!C202),"")</f>
        <v/>
      </c>
      <c r="B202" s="238"/>
    </row>
    <row r="203" spans="1:2" x14ac:dyDescent="0.25">
      <c r="A203" s="237" t="str">
        <f>IF(CopyPasteSupport!A203&lt;&gt;"",CONCATENATE(CopyPasteSupport!A203,": ",CopyPasteSupport!B203," ",CopyPasteSupport!C203),"")</f>
        <v/>
      </c>
      <c r="B203" s="238"/>
    </row>
    <row r="204" spans="1:2" x14ac:dyDescent="0.25">
      <c r="A204" s="237" t="str">
        <f>IF(CopyPasteSupport!A204&lt;&gt;"",CONCATENATE(CopyPasteSupport!A204,": ",CopyPasteSupport!B204," ",CopyPasteSupport!C204),"")</f>
        <v/>
      </c>
      <c r="B204" s="238"/>
    </row>
    <row r="205" spans="1:2" x14ac:dyDescent="0.25">
      <c r="A205" s="237" t="str">
        <f>IF(CopyPasteSupport!A205&lt;&gt;"",CONCATENATE(CopyPasteSupport!A205,": ",CopyPasteSupport!B205," ",CopyPasteSupport!C205),"")</f>
        <v/>
      </c>
      <c r="B205" s="238"/>
    </row>
    <row r="206" spans="1:2" x14ac:dyDescent="0.25">
      <c r="A206" s="237" t="str">
        <f>IF(CopyPasteSupport!A206&lt;&gt;"",CONCATENATE(CopyPasteSupport!A206,": ",CopyPasteSupport!B206," ",CopyPasteSupport!C206),"")</f>
        <v/>
      </c>
      <c r="B206" s="238"/>
    </row>
    <row r="207" spans="1:2" x14ac:dyDescent="0.25">
      <c r="A207" s="237" t="str">
        <f>IF(CopyPasteSupport!A207&lt;&gt;"",CONCATENATE(CopyPasteSupport!A207,": ",CopyPasteSupport!B207," ",CopyPasteSupport!C207),"")</f>
        <v/>
      </c>
      <c r="B207" s="238"/>
    </row>
    <row r="208" spans="1:2" x14ac:dyDescent="0.25">
      <c r="A208" s="237" t="str">
        <f>IF(CopyPasteSupport!A208&lt;&gt;"",CONCATENATE(CopyPasteSupport!A208,": ",CopyPasteSupport!B208," ",CopyPasteSupport!C208),"")</f>
        <v/>
      </c>
      <c r="B208" s="238"/>
    </row>
    <row r="209" spans="1:2" x14ac:dyDescent="0.25">
      <c r="A209" s="237" t="str">
        <f>IF(CopyPasteSupport!A209&lt;&gt;"",CONCATENATE(CopyPasteSupport!A209,": ",CopyPasteSupport!B209," ",CopyPasteSupport!C209),"")</f>
        <v/>
      </c>
      <c r="B209" s="238"/>
    </row>
    <row r="210" spans="1:2" x14ac:dyDescent="0.25">
      <c r="A210" s="237" t="str">
        <f>IF(CopyPasteSupport!A210&lt;&gt;"",CONCATENATE(CopyPasteSupport!A210,": ",CopyPasteSupport!B210," ",CopyPasteSupport!C210),"")</f>
        <v/>
      </c>
      <c r="B210" s="238"/>
    </row>
    <row r="211" spans="1:2" x14ac:dyDescent="0.25">
      <c r="A211" s="237" t="str">
        <f>IF(CopyPasteSupport!A211&lt;&gt;"",CONCATENATE(CopyPasteSupport!A211,": ",CopyPasteSupport!B211," ",CopyPasteSupport!C211),"")</f>
        <v/>
      </c>
      <c r="B211" s="238"/>
    </row>
    <row r="212" spans="1:2" x14ac:dyDescent="0.25">
      <c r="A212" s="237" t="str">
        <f>IF(CopyPasteSupport!A212&lt;&gt;"",CONCATENATE(CopyPasteSupport!A212,": ",CopyPasteSupport!B212," ",CopyPasteSupport!C212),"")</f>
        <v/>
      </c>
      <c r="B212" s="238"/>
    </row>
    <row r="213" spans="1:2" x14ac:dyDescent="0.25">
      <c r="A213" s="237" t="str">
        <f>IF(CopyPasteSupport!A213&lt;&gt;"",CONCATENATE(CopyPasteSupport!A213,": ",CopyPasteSupport!B213," ",CopyPasteSupport!C213),"")</f>
        <v/>
      </c>
      <c r="B213" s="238"/>
    </row>
    <row r="214" spans="1:2" x14ac:dyDescent="0.25">
      <c r="A214" s="237" t="str">
        <f>IF(CopyPasteSupport!A214&lt;&gt;"",CONCATENATE(CopyPasteSupport!A214,": ",CopyPasteSupport!B214," ",CopyPasteSupport!C214),"")</f>
        <v/>
      </c>
      <c r="B214" s="238"/>
    </row>
    <row r="215" spans="1:2" x14ac:dyDescent="0.25">
      <c r="A215" s="237" t="str">
        <f>IF(CopyPasteSupport!A215&lt;&gt;"",CONCATENATE(CopyPasteSupport!A215,": ",CopyPasteSupport!B215," ",CopyPasteSupport!C215),"")</f>
        <v/>
      </c>
      <c r="B215" s="238"/>
    </row>
    <row r="216" spans="1:2" x14ac:dyDescent="0.25">
      <c r="A216" s="237" t="str">
        <f>IF(CopyPasteSupport!A216&lt;&gt;"",CONCATENATE(CopyPasteSupport!A216,": ",CopyPasteSupport!B216," ",CopyPasteSupport!C216),"")</f>
        <v xml:space="preserve">Necromantic Rituals:  </v>
      </c>
      <c r="B216" s="238"/>
    </row>
    <row r="217" spans="1:2" x14ac:dyDescent="0.25">
      <c r="A217" s="237" t="str">
        <f>IF(CopyPasteSupport!A217&lt;&gt;"",CONCATENATE(CopyPasteSupport!A217,": ",CopyPasteSupport!B217," ",CopyPasteSupport!C217),"")</f>
        <v/>
      </c>
      <c r="B217" s="238"/>
    </row>
    <row r="218" spans="1:2" x14ac:dyDescent="0.25">
      <c r="A218" s="237" t="str">
        <f>IF(CopyPasteSupport!A218&lt;&gt;"",CONCATENATE(CopyPasteSupport!A218,": ",CopyPasteSupport!B218," ",CopyPasteSupport!C218),"")</f>
        <v/>
      </c>
      <c r="B218" s="238"/>
    </row>
    <row r="219" spans="1:2" x14ac:dyDescent="0.25">
      <c r="A219" s="237" t="str">
        <f>IF(CopyPasteSupport!A219&lt;&gt;"",CONCATENATE(CopyPasteSupport!A219,": ",CopyPasteSupport!B219," ",CopyPasteSupport!C219),"")</f>
        <v/>
      </c>
      <c r="B219" s="238"/>
    </row>
    <row r="220" spans="1:2" x14ac:dyDescent="0.25">
      <c r="A220" s="237" t="str">
        <f>IF(CopyPasteSupport!A220&lt;&gt;"",CONCATENATE(CopyPasteSupport!A220,": ",CopyPasteSupport!B220," ",CopyPasteSupport!C220),"")</f>
        <v/>
      </c>
      <c r="B220" s="238"/>
    </row>
    <row r="221" spans="1:2" x14ac:dyDescent="0.25">
      <c r="A221" s="237" t="str">
        <f>IF(CopyPasteSupport!A221&lt;&gt;"",CONCATENATE(CopyPasteSupport!A221,": ",CopyPasteSupport!B221," ",CopyPasteSupport!C221),"")</f>
        <v/>
      </c>
      <c r="B221" s="238"/>
    </row>
    <row r="222" spans="1:2" x14ac:dyDescent="0.25">
      <c r="A222" s="237" t="str">
        <f>IF(CopyPasteSupport!A222&lt;&gt;"",CONCATENATE(CopyPasteSupport!A222,": ",CopyPasteSupport!B222," ",CopyPasteSupport!C222),"")</f>
        <v/>
      </c>
      <c r="B222" s="238"/>
    </row>
    <row r="223" spans="1:2" x14ac:dyDescent="0.25">
      <c r="A223" s="237" t="str">
        <f>IF(CopyPasteSupport!A223&lt;&gt;"",CONCATENATE(CopyPasteSupport!A223,": ",CopyPasteSupport!B223," ",CopyPasteSupport!C223),"")</f>
        <v/>
      </c>
      <c r="B223" s="238"/>
    </row>
    <row r="224" spans="1:2" x14ac:dyDescent="0.25">
      <c r="A224" s="237" t="str">
        <f>IF(CopyPasteSupport!A224&lt;&gt;"",CONCATENATE(CopyPasteSupport!A224,": ",CopyPasteSupport!B224," ",CopyPasteSupport!C224),"")</f>
        <v/>
      </c>
      <c r="B224" s="238"/>
    </row>
    <row r="225" spans="1:2" x14ac:dyDescent="0.25">
      <c r="A225" s="237" t="str">
        <f>IF(CopyPasteSupport!A225&lt;&gt;"",CONCATENATE(CopyPasteSupport!A225,": ",CopyPasteSupport!B225," ",CopyPasteSupport!C225),"")</f>
        <v/>
      </c>
      <c r="B225" s="238"/>
    </row>
    <row r="226" spans="1:2" x14ac:dyDescent="0.25">
      <c r="A226" s="237" t="str">
        <f>IF(CopyPasteSupport!A226&lt;&gt;"",CONCATENATE(CopyPasteSupport!A226,": ",CopyPasteSupport!B226," ",CopyPasteSupport!C226),"")</f>
        <v/>
      </c>
      <c r="B226" s="238"/>
    </row>
    <row r="227" spans="1:2" x14ac:dyDescent="0.25">
      <c r="A227" s="237" t="str">
        <f>IF(CopyPasteSupport!A227&lt;&gt;"",CONCATENATE(CopyPasteSupport!A227,": ",CopyPasteSupport!B227," ",CopyPasteSupport!C227),"")</f>
        <v/>
      </c>
      <c r="B227" s="238"/>
    </row>
    <row r="228" spans="1:2" x14ac:dyDescent="0.25">
      <c r="A228" s="237" t="str">
        <f>IF(CopyPasteSupport!A228&lt;&gt;"",CONCATENATE(CopyPasteSupport!A228,": ",CopyPasteSupport!B228," ",CopyPasteSupport!C228),"")</f>
        <v/>
      </c>
      <c r="B228" s="238"/>
    </row>
    <row r="229" spans="1:2" x14ac:dyDescent="0.25">
      <c r="A229" s="237" t="str">
        <f>IF(CopyPasteSupport!A229&lt;&gt;"",CONCATENATE(CopyPasteSupport!A229,": ",CopyPasteSupport!B229," ",CopyPasteSupport!C229),"")</f>
        <v/>
      </c>
      <c r="B229" s="238"/>
    </row>
    <row r="230" spans="1:2" x14ac:dyDescent="0.25">
      <c r="A230" s="237" t="str">
        <f>IF(CopyPasteSupport!A230&lt;&gt;"",CONCATENATE(CopyPasteSupport!A230,": ",CopyPasteSupport!B230," ",CopyPasteSupport!C230),"")</f>
        <v/>
      </c>
      <c r="B230" s="238"/>
    </row>
    <row r="231" spans="1:2" x14ac:dyDescent="0.25">
      <c r="A231" s="237" t="str">
        <f>IF(CopyPasteSupport!A231&lt;&gt;"",CONCATENATE(CopyPasteSupport!A231,": ",CopyPasteSupport!B231," ",CopyPasteSupport!C231),"")</f>
        <v/>
      </c>
      <c r="B231" s="238"/>
    </row>
    <row r="232" spans="1:2" x14ac:dyDescent="0.25">
      <c r="A232" s="237" t="str">
        <f>IF(CopyPasteSupport!A232&lt;&gt;"",CONCATENATE(CopyPasteSupport!A232,": ",CopyPasteSupport!B232," ",CopyPasteSupport!C232),"")</f>
        <v/>
      </c>
      <c r="B232" s="238"/>
    </row>
    <row r="233" spans="1:2" x14ac:dyDescent="0.25">
      <c r="A233" s="237" t="str">
        <f>IF(CopyPasteSupport!A233&lt;&gt;"",CONCATENATE(CopyPasteSupport!A233,": ",CopyPasteSupport!B233," ",CopyPasteSupport!C233),"")</f>
        <v/>
      </c>
      <c r="B233" s="238"/>
    </row>
    <row r="234" spans="1:2" x14ac:dyDescent="0.25">
      <c r="A234" s="237" t="str">
        <f>IF(CopyPasteSupport!A234&lt;&gt;"",CONCATENATE(CopyPasteSupport!A234,": ",CopyPasteSupport!B234," ",CopyPasteSupport!C234),"")</f>
        <v/>
      </c>
      <c r="B234" s="238"/>
    </row>
    <row r="235" spans="1:2" x14ac:dyDescent="0.25">
      <c r="A235" s="237" t="str">
        <f>IF(CopyPasteSupport!A235&lt;&gt;"",CONCATENATE(CopyPasteSupport!A235,": ",CopyPasteSupport!B235," ",CopyPasteSupport!C235),"")</f>
        <v/>
      </c>
      <c r="B235" s="238"/>
    </row>
    <row r="236" spans="1:2" x14ac:dyDescent="0.25">
      <c r="A236" s="237" t="str">
        <f>IF(CopyPasteSupport!A236&lt;&gt;"",CONCATENATE(CopyPasteSupport!A236,": ",CopyPasteSupport!B236," ",CopyPasteSupport!C236),"")</f>
        <v/>
      </c>
      <c r="B236" s="238"/>
    </row>
    <row r="237" spans="1:2" x14ac:dyDescent="0.25">
      <c r="A237" s="237" t="str">
        <f>IF(CopyPasteSupport!A237&lt;&gt;"",CONCATENATE(CopyPasteSupport!A237,": ",CopyPasteSupport!B237," ",CopyPasteSupport!C237),"")</f>
        <v/>
      </c>
      <c r="B237" s="238"/>
    </row>
    <row r="238" spans="1:2" x14ac:dyDescent="0.25">
      <c r="A238" s="237" t="str">
        <f>IF(CopyPasteSupport!A238&lt;&gt;"",CONCATENATE(CopyPasteSupport!A238,": ",CopyPasteSupport!B238," ",CopyPasteSupport!C238),"")</f>
        <v/>
      </c>
      <c r="B238" s="238"/>
    </row>
    <row r="239" spans="1:2" x14ac:dyDescent="0.25">
      <c r="A239" s="237" t="str">
        <f>IF(CopyPasteSupport!A239&lt;&gt;"",CONCATENATE(CopyPasteSupport!A239,": ",CopyPasteSupport!B239," ",CopyPasteSupport!C239),"")</f>
        <v xml:space="preserve">Sabbat Ritae:  </v>
      </c>
      <c r="B239" s="238"/>
    </row>
    <row r="240" spans="1:2" x14ac:dyDescent="0.25">
      <c r="A240" s="237" t="str">
        <f>IF(CopyPasteSupport!A240&lt;&gt;"",CONCATENATE(CopyPasteSupport!A240,": ",CopyPasteSupport!B240," ",CopyPasteSupport!C240),"")</f>
        <v/>
      </c>
      <c r="B240" s="238"/>
    </row>
    <row r="241" spans="1:2" x14ac:dyDescent="0.25">
      <c r="A241" s="237" t="str">
        <f>IF(CopyPasteSupport!A241&lt;&gt;"",CONCATENATE(CopyPasteSupport!A241,": ",CopyPasteSupport!B241," ",CopyPasteSupport!C241),"")</f>
        <v/>
      </c>
      <c r="B241" s="238"/>
    </row>
    <row r="242" spans="1:2" x14ac:dyDescent="0.25">
      <c r="A242" s="237" t="str">
        <f>IF(CopyPasteSupport!A242&lt;&gt;"",CONCATENATE(CopyPasteSupport!A242,": ",CopyPasteSupport!B242," ",CopyPasteSupport!C242),"")</f>
        <v/>
      </c>
      <c r="B242" s="238"/>
    </row>
    <row r="243" spans="1:2" x14ac:dyDescent="0.25">
      <c r="A243" s="237" t="str">
        <f>IF(CopyPasteSupport!A243&lt;&gt;"",CONCATENATE(CopyPasteSupport!A243,": ",CopyPasteSupport!B243," ",CopyPasteSupport!C243),"")</f>
        <v/>
      </c>
      <c r="B243" s="238"/>
    </row>
    <row r="244" spans="1:2" x14ac:dyDescent="0.25">
      <c r="A244" s="237" t="str">
        <f>IF(CopyPasteSupport!A244&lt;&gt;"",CONCATENATE(CopyPasteSupport!A244,": ",CopyPasteSupport!B244," ",CopyPasteSupport!C244),"")</f>
        <v/>
      </c>
      <c r="B244" s="238"/>
    </row>
    <row r="245" spans="1:2" x14ac:dyDescent="0.25">
      <c r="A245" s="237" t="str">
        <f>IF(CopyPasteSupport!A245&lt;&gt;"",CONCATENATE(CopyPasteSupport!A245,": ",CopyPasteSupport!B245," ",CopyPasteSupport!C245),"")</f>
        <v/>
      </c>
      <c r="B245" s="238"/>
    </row>
    <row r="246" spans="1:2" x14ac:dyDescent="0.25">
      <c r="A246" s="237" t="str">
        <f>IF(CopyPasteSupport!A246&lt;&gt;"",CONCATENATE(CopyPasteSupport!A246,": ",CopyPasteSupport!B246," ",CopyPasteSupport!C246),"")</f>
        <v/>
      </c>
      <c r="B246" s="238"/>
    </row>
    <row r="247" spans="1:2" x14ac:dyDescent="0.25">
      <c r="A247" s="237" t="str">
        <f>IF(CopyPasteSupport!A247&lt;&gt;"",CONCATENATE(CopyPasteSupport!A247,": ",CopyPasteSupport!B247," ",CopyPasteSupport!C247),"")</f>
        <v/>
      </c>
      <c r="B247" s="238"/>
    </row>
    <row r="248" spans="1:2" x14ac:dyDescent="0.25">
      <c r="A248" s="237" t="str">
        <f>IF(CopyPasteSupport!A248&lt;&gt;"",CONCATENATE(CopyPasteSupport!A248,": ",CopyPasteSupport!B248," ",CopyPasteSupport!C248),"")</f>
        <v/>
      </c>
      <c r="B248" s="238"/>
    </row>
    <row r="249" spans="1:2" x14ac:dyDescent="0.25">
      <c r="A249" s="237" t="str">
        <f>IF(CopyPasteSupport!A249&lt;&gt;"",CONCATENATE(CopyPasteSupport!A249,": ",CopyPasteSupport!B249," ",CopyPasteSupport!C249),"")</f>
        <v/>
      </c>
      <c r="B249" s="238"/>
    </row>
    <row r="250" spans="1:2" x14ac:dyDescent="0.25">
      <c r="A250" s="237" t="str">
        <f>IF(CopyPasteSupport!A250&lt;&gt;"",CONCATENATE(CopyPasteSupport!A250,": ",CopyPasteSupport!B250," ",CopyPasteSupport!C250),"")</f>
        <v/>
      </c>
      <c r="B250" s="238"/>
    </row>
    <row r="251" spans="1:2" x14ac:dyDescent="0.25">
      <c r="A251" s="237" t="str">
        <f>IF(CopyPasteSupport!A251&lt;&gt;"",CONCATENATE(CopyPasteSupport!A251,": ",CopyPasteSupport!B251," ",CopyPasteSupport!C251),"")</f>
        <v/>
      </c>
      <c r="B251" s="238"/>
    </row>
    <row r="252" spans="1:2" x14ac:dyDescent="0.25">
      <c r="A252" s="237" t="str">
        <f>IF(CopyPasteSupport!A252&lt;&gt;"",CONCATENATE(CopyPasteSupport!A252,": ",CopyPasteSupport!B252," ",CopyPasteSupport!C252),"")</f>
        <v/>
      </c>
      <c r="B252" s="238"/>
    </row>
    <row r="253" spans="1:2" x14ac:dyDescent="0.25">
      <c r="A253" s="237" t="str">
        <f>IF(CopyPasteSupport!A253&lt;&gt;"",CONCATENATE(CopyPasteSupport!A253,": ",CopyPasteSupport!B253," ",CopyPasteSupport!C253),"")</f>
        <v xml:space="preserve">-----------------------------------------:  </v>
      </c>
      <c r="B253" s="238"/>
    </row>
    <row r="254" spans="1:2" x14ac:dyDescent="0.25">
      <c r="A254" s="237" t="str">
        <f>IF(CopyPasteSupport!A254&lt;&gt;"",CONCATENATE(CopyPasteSupport!A254,": ",CopyPasteSupport!B254," ",CopyPasteSupport!C254),"")</f>
        <v xml:space="preserve">Status:  </v>
      </c>
      <c r="B254" s="238"/>
    </row>
    <row r="255" spans="1:2" x14ac:dyDescent="0.25">
      <c r="A255" s="237" t="str">
        <f>IF(CopyPasteSupport!A255&lt;&gt;"",CONCATENATE(CopyPasteSupport!A255,": ",CopyPasteSupport!B255," ",CopyPasteSupport!C255),"")</f>
        <v xml:space="preserve">-----------------------------------------:  </v>
      </c>
      <c r="B255" s="238"/>
    </row>
    <row r="256" spans="1:2" x14ac:dyDescent="0.25">
      <c r="A256" s="237" t="str">
        <f>IF(CopyPasteSupport!A256&lt;&gt;"",CONCATENATE(CopyPasteSupport!A256,": ",CopyPasteSupport!B256," ",CopyPasteSupport!C256),"")</f>
        <v xml:space="preserve">Positions: , ,  </v>
      </c>
      <c r="B256" s="238"/>
    </row>
    <row r="257" spans="1:2" x14ac:dyDescent="0.25">
      <c r="A257" s="237" t="str">
        <f>IF(CopyPasteSupport!A257&lt;&gt;"",CONCATENATE(CopyPasteSupport!A257,": ",CopyPasteSupport!B257," ",CopyPasteSupport!C257),"")</f>
        <v xml:space="preserve">Innate: , ,  </v>
      </c>
      <c r="B257" s="238"/>
    </row>
    <row r="258" spans="1:2" x14ac:dyDescent="0.25">
      <c r="A258" s="237" t="str">
        <f>IF(CopyPasteSupport!A258&lt;&gt;"",CONCATENATE(CopyPasteSupport!A258,": ",CopyPasteSupport!B258," ",CopyPasteSupport!C258),"")</f>
        <v xml:space="preserve">Fleeting:  </v>
      </c>
      <c r="B258" s="238"/>
    </row>
    <row r="259" spans="1:2" x14ac:dyDescent="0.25">
      <c r="A259" s="237" t="str">
        <f>IF(CopyPasteSupport!A259&lt;&gt;"",CONCATENATE(CopyPasteSupport!A259,": ",CopyPasteSupport!B259," ",CopyPasteSupport!C259),"")</f>
        <v/>
      </c>
      <c r="B259" s="238"/>
    </row>
    <row r="260" spans="1:2" x14ac:dyDescent="0.25">
      <c r="A260" s="237" t="str">
        <f>IF(CopyPasteSupport!A260&lt;&gt;"",CONCATENATE(CopyPasteSupport!A260,": ",CopyPasteSupport!B260," ",CopyPasteSupport!C260),"")</f>
        <v/>
      </c>
      <c r="B260" s="238"/>
    </row>
    <row r="261" spans="1:2" x14ac:dyDescent="0.25">
      <c r="A261" s="237" t="str">
        <f>IF(CopyPasteSupport!A261&lt;&gt;"",CONCATENATE(CopyPasteSupport!A261,": ",CopyPasteSupport!B261," ",CopyPasteSupport!C261),"")</f>
        <v/>
      </c>
      <c r="B261" s="238"/>
    </row>
    <row r="262" spans="1:2" x14ac:dyDescent="0.25">
      <c r="A262" s="237" t="str">
        <f>IF(CopyPasteSupport!A262&lt;&gt;"",CONCATENATE(CopyPasteSupport!A262,": ",CopyPasteSupport!B262," ",CopyPasteSupport!C262),"")</f>
        <v/>
      </c>
      <c r="B262" s="238"/>
    </row>
    <row r="263" spans="1:2" x14ac:dyDescent="0.25">
      <c r="A263" s="237" t="str">
        <f>IF(CopyPasteSupport!A263&lt;&gt;"",CONCATENATE(CopyPasteSupport!A263,": ",CopyPasteSupport!B263," ",CopyPasteSupport!C263),"")</f>
        <v/>
      </c>
      <c r="B263" s="238"/>
    </row>
    <row r="264" spans="1:2" x14ac:dyDescent="0.25">
      <c r="A264" s="237" t="str">
        <f>IF(CopyPasteSupport!A264&lt;&gt;"",CONCATENATE(CopyPasteSupport!A264,": ",CopyPasteSupport!B264," ",CopyPasteSupport!C264),"")</f>
        <v/>
      </c>
      <c r="B264" s="238"/>
    </row>
    <row r="265" spans="1:2" x14ac:dyDescent="0.25">
      <c r="A265" s="237" t="str">
        <f>IF(CopyPasteSupport!A265&lt;&gt;"",CONCATENATE(CopyPasteSupport!A265,": ",CopyPasteSupport!B265," ",CopyPasteSupport!C265),"")</f>
        <v xml:space="preserve">Negative:  </v>
      </c>
      <c r="B265" s="238"/>
    </row>
    <row r="266" spans="1:2" x14ac:dyDescent="0.25">
      <c r="A266" s="237" t="str">
        <f>IF(CopyPasteSupport!A266&lt;&gt;"",CONCATENATE(CopyPasteSupport!A266,": ",CopyPasteSupport!B266," ",CopyPasteSupport!C266),"")</f>
        <v/>
      </c>
      <c r="B266" s="238"/>
    </row>
    <row r="267" spans="1:2" x14ac:dyDescent="0.25">
      <c r="A267" s="237" t="str">
        <f>IF(CopyPasteSupport!A267&lt;&gt;"",CONCATENATE(CopyPasteSupport!A267,": ",CopyPasteSupport!B267," ",CopyPasteSupport!C267),"")</f>
        <v/>
      </c>
      <c r="B267" s="238"/>
    </row>
    <row r="268" spans="1:2" x14ac:dyDescent="0.25">
      <c r="A268" s="237" t="str">
        <f>IF(CopyPasteSupport!A268&lt;&gt;"",CONCATENATE(CopyPasteSupport!A268,": ",CopyPasteSupport!B268," ",CopyPasteSupport!C268),"")</f>
        <v/>
      </c>
      <c r="B268" s="238"/>
    </row>
    <row r="269" spans="1:2" x14ac:dyDescent="0.25">
      <c r="A269" s="237" t="str">
        <f>IF(CopyPasteSupport!A269&lt;&gt;"",CONCATENATE(CopyPasteSupport!A269,": ",CopyPasteSupport!B269," ",CopyPasteSupport!C269),"")</f>
        <v/>
      </c>
      <c r="B269" s="238"/>
    </row>
    <row r="270" spans="1:2" x14ac:dyDescent="0.25">
      <c r="A270" s="237" t="str">
        <f>IF(CopyPasteSupport!A270&lt;&gt;"",CONCATENATE(CopyPasteSupport!A270,": ",CopyPasteSupport!B270," ",CopyPasteSupport!C270),"")</f>
        <v/>
      </c>
      <c r="B270" s="238"/>
    </row>
    <row r="271" spans="1:2" x14ac:dyDescent="0.25">
      <c r="A271" s="237" t="str">
        <f>IF(CopyPasteSupport!A271&lt;&gt;"",CONCATENATE(CopyPasteSupport!A271,": ",CopyPasteSupport!B271," ",CopyPasteSupport!C271),"")</f>
        <v/>
      </c>
      <c r="B271" s="238"/>
    </row>
    <row r="272" spans="1:2" x14ac:dyDescent="0.25">
      <c r="A272" s="237" t="str">
        <f>IF(CopyPasteSupport!A272&lt;&gt;"",CONCATENATE(CopyPasteSupport!A272,": ",CopyPasteSupport!B272," ",CopyPasteSupport!C272),"")</f>
        <v xml:space="preserve">-----------------------------------------:  </v>
      </c>
      <c r="B272" s="238"/>
    </row>
    <row r="273" spans="1:2" x14ac:dyDescent="0.25">
      <c r="A273" s="237" t="str">
        <f>IF(CopyPasteSupport!A273&lt;&gt;"",CONCATENATE(CopyPasteSupport!A273,": ",CopyPasteSupport!B273," ",CopyPasteSupport!C273),"")</f>
        <v xml:space="preserve">CARRIED EQUIPMENT:  </v>
      </c>
      <c r="B273" s="238"/>
    </row>
    <row r="274" spans="1:2" x14ac:dyDescent="0.25">
      <c r="A274" s="237" t="str">
        <f>IF(CopyPasteSupport!A274&lt;&gt;"",CONCATENATE(CopyPasteSupport!A274,": ",CopyPasteSupport!B274," ",CopyPasteSupport!C274),"")</f>
        <v xml:space="preserve">-----------------------------------------:  </v>
      </c>
      <c r="B274" s="238"/>
    </row>
    <row r="275" spans="1:2" x14ac:dyDescent="0.25">
      <c r="A275" s="237" t="str">
        <f>IF(CopyPasteSupport!A275&lt;&gt;"",CONCATENATE(CopyPasteSupport!A275,": ",CopyPasteSupport!B275," ",CopyPasteSupport!C275),"")</f>
        <v/>
      </c>
      <c r="B275" s="238"/>
    </row>
    <row r="276" spans="1:2" x14ac:dyDescent="0.25">
      <c r="A276" s="237" t="str">
        <f>IF(CopyPasteSupport!A276&lt;&gt;"",CONCATENATE(CopyPasteSupport!A276,": ",CopyPasteSupport!B276," ",CopyPasteSupport!C276),"")</f>
        <v/>
      </c>
      <c r="B276" s="238"/>
    </row>
    <row r="277" spans="1:2" x14ac:dyDescent="0.25">
      <c r="A277" s="237" t="str">
        <f>IF(CopyPasteSupport!A277&lt;&gt;"",CONCATENATE(CopyPasteSupport!A277,": ",CopyPasteSupport!B277," ",CopyPasteSupport!C277),"")</f>
        <v/>
      </c>
      <c r="B277" s="238"/>
    </row>
    <row r="278" spans="1:2" x14ac:dyDescent="0.25">
      <c r="A278" s="237" t="str">
        <f>IF(CopyPasteSupport!A278&lt;&gt;"",CONCATENATE(CopyPasteSupport!A278,": ",CopyPasteSupport!B278," ",CopyPasteSupport!C278),"")</f>
        <v/>
      </c>
      <c r="B278" s="238"/>
    </row>
    <row r="279" spans="1:2" x14ac:dyDescent="0.25">
      <c r="A279" s="237" t="str">
        <f>IF(CopyPasteSupport!A279&lt;&gt;"",CONCATENATE(CopyPasteSupport!A279,": ",CopyPasteSupport!B279," ",CopyPasteSupport!C279),"")</f>
        <v/>
      </c>
      <c r="B279" s="238"/>
    </row>
    <row r="280" spans="1:2" x14ac:dyDescent="0.25">
      <c r="A280" s="237" t="str">
        <f>IF(CopyPasteSupport!A280&lt;&gt;"",CONCATENATE(CopyPasteSupport!A280,": ",CopyPasteSupport!B280," ",CopyPasteSupport!C280),"")</f>
        <v/>
      </c>
      <c r="B280" s="238"/>
    </row>
    <row r="281" spans="1:2" x14ac:dyDescent="0.25">
      <c r="A281" s="237" t="str">
        <f>IF(CopyPasteSupport!A281&lt;&gt;"",CONCATENATE(CopyPasteSupport!A281,": ",CopyPasteSupport!B281," ",CopyPasteSupport!C281),"")</f>
        <v/>
      </c>
      <c r="B281" s="238"/>
    </row>
    <row r="282" spans="1:2" x14ac:dyDescent="0.25">
      <c r="A282" s="237" t="str">
        <f>IF(CopyPasteSupport!A282&lt;&gt;"",CONCATENATE(CopyPasteSupport!A282,": ",CopyPasteSupport!B282," ",CopyPasteSupport!C282),"")</f>
        <v/>
      </c>
      <c r="B282" s="238"/>
    </row>
    <row r="283" spans="1:2" x14ac:dyDescent="0.25">
      <c r="A283" s="237" t="str">
        <f>IF(CopyPasteSupport!A283&lt;&gt;"",CONCATENATE(CopyPasteSupport!A283,": ",CopyPasteSupport!B283," ",CopyPasteSupport!C283),"")</f>
        <v/>
      </c>
      <c r="B283" s="238"/>
    </row>
    <row r="284" spans="1:2" x14ac:dyDescent="0.25">
      <c r="A284" s="237" t="str">
        <f>IF(CopyPasteSupport!A284&lt;&gt;"",CONCATENATE(CopyPasteSupport!A284,": ",CopyPasteSupport!B284," ",CopyPasteSupport!C284),"")</f>
        <v/>
      </c>
      <c r="B284" s="238"/>
    </row>
    <row r="285" spans="1:2" x14ac:dyDescent="0.25">
      <c r="A285" s="237" t="str">
        <f>IF(CopyPasteSupport!A285&lt;&gt;"",CONCATENATE(CopyPasteSupport!A285,": ",CopyPasteSupport!B285," ",CopyPasteSupport!C285),"")</f>
        <v/>
      </c>
      <c r="B285" s="238"/>
    </row>
    <row r="286" spans="1:2" x14ac:dyDescent="0.25">
      <c r="A286" s="237" t="str">
        <f>IF(CopyPasteSupport!A286&lt;&gt;"",CONCATENATE(CopyPasteSupport!A286,": ",CopyPasteSupport!B286," ",CopyPasteSupport!C286),"")</f>
        <v/>
      </c>
      <c r="B286" s="238"/>
    </row>
    <row r="287" spans="1:2" x14ac:dyDescent="0.25">
      <c r="A287" s="237" t="str">
        <f>IF(CopyPasteSupport!A287&lt;&gt;"",CONCATENATE(CopyPasteSupport!A287,": ",CopyPasteSupport!B287," ",CopyPasteSupport!C287),"")</f>
        <v xml:space="preserve">-----------------------------------------:  </v>
      </c>
      <c r="B287" s="238"/>
    </row>
    <row r="288" spans="1:2" x14ac:dyDescent="0.25">
      <c r="A288" s="237" t="str">
        <f>IF(CopyPasteSupport!A288&lt;&gt;"",CONCATENATE(CopyPasteSupport!A288,": ",CopyPasteSupport!B288," ",CopyPasteSupport!C288),"")</f>
        <v xml:space="preserve">NOTES:  </v>
      </c>
      <c r="B288" s="238"/>
    </row>
    <row r="289" spans="1:2" x14ac:dyDescent="0.25">
      <c r="A289" s="237" t="str">
        <f>IF(CopyPasteSupport!A289&lt;&gt;"",CONCATENATE(CopyPasteSupport!A289,": ",CopyPasteSupport!B289," ",CopyPasteSupport!C289),"")</f>
        <v xml:space="preserve">-----------------------------------------:  </v>
      </c>
      <c r="B289" s="238"/>
    </row>
    <row r="290" spans="1:2" x14ac:dyDescent="0.25">
      <c r="A290" s="237" t="str">
        <f>IF(CopyPasteSupport!A290&lt;&gt;"",CONCATENATE(CopyPasteSupport!A290,": ",CopyPasteSupport!B290," ",CopyPasteSupport!C290),"")</f>
        <v xml:space="preserve">Additional equipment &amp; possessions:  </v>
      </c>
      <c r="B290" s="238"/>
    </row>
    <row r="291" spans="1:2" x14ac:dyDescent="0.25">
      <c r="A291" s="237" t="str">
        <f>IF(CopyPasteSupport!A291&lt;&gt;"",CONCATENATE(CopyPasteSupport!A291,": ",CopyPasteSupport!B291," ",CopyPasteSupport!C291),"")</f>
        <v/>
      </c>
      <c r="B291" s="238"/>
    </row>
    <row r="292" spans="1:2" x14ac:dyDescent="0.25">
      <c r="A292" s="237" t="str">
        <f>IF(CopyPasteSupport!A292&lt;&gt;"",CONCATENATE(CopyPasteSupport!A292,": ",CopyPasteSupport!B292," ",CopyPasteSupport!C292),"")</f>
        <v/>
      </c>
      <c r="B292" s="238"/>
    </row>
    <row r="293" spans="1:2" x14ac:dyDescent="0.25">
      <c r="A293" s="237" t="str">
        <f>IF(CopyPasteSupport!A293&lt;&gt;"",CONCATENATE(CopyPasteSupport!A293,": ",CopyPasteSupport!B293," ",CopyPasteSupport!C293),"")</f>
        <v xml:space="preserve">Character description:  </v>
      </c>
      <c r="B293" s="238"/>
    </row>
    <row r="294" spans="1:2" x14ac:dyDescent="0.25">
      <c r="A294" s="237" t="str">
        <f>IF(CopyPasteSupport!A294&lt;&gt;"",CONCATENATE(CopyPasteSupport!A294,": ",CopyPasteSupport!B294," ",CopyPasteSupport!C294),"")</f>
        <v/>
      </c>
      <c r="B294" s="238"/>
    </row>
    <row r="295" spans="1:2" x14ac:dyDescent="0.25">
      <c r="A295" s="237" t="str">
        <f>IF(CopyPasteSupport!A295&lt;&gt;"",CONCATENATE(CopyPasteSupport!A295,": ",CopyPasteSupport!B295," ",CopyPasteSupport!C295),"")</f>
        <v/>
      </c>
      <c r="B295" s="238"/>
    </row>
    <row r="296" spans="1:2" x14ac:dyDescent="0.25">
      <c r="A296" s="237" t="str">
        <f>IF(CopyPasteSupport!A296&lt;&gt;"",CONCATENATE(CopyPasteSupport!A296,": ",CopyPasteSupport!B296," ",CopyPasteSupport!C296),"")</f>
        <v xml:space="preserve">Flaw &amp; quirks descriptions:  </v>
      </c>
      <c r="B296" s="238"/>
    </row>
    <row r="297" spans="1:2" x14ac:dyDescent="0.25">
      <c r="A297" s="237" t="str">
        <f>IF(CopyPasteSupport!A297&lt;&gt;"",CONCATENATE(CopyPasteSupport!A297,": ",CopyPasteSupport!B297," ",CopyPasteSupport!C297),"")</f>
        <v/>
      </c>
      <c r="B297" s="238"/>
    </row>
    <row r="298" spans="1:2" x14ac:dyDescent="0.25">
      <c r="A298" s="237" t="str">
        <f>IF(CopyPasteSupport!A298&lt;&gt;"",CONCATENATE(CopyPasteSupport!A298,": ",CopyPasteSupport!B298," ",CopyPasteSupport!C298),"")</f>
        <v/>
      </c>
      <c r="B298" s="238"/>
    </row>
    <row r="299" spans="1:2" x14ac:dyDescent="0.25">
      <c r="A299" s="237" t="str">
        <f>IF(CopyPasteSupport!A299&lt;&gt;"",CONCATENATE(CopyPasteSupport!A299,": ",CopyPasteSupport!B299," ",CopyPasteSupport!C299),"")</f>
        <v xml:space="preserve">Additional Notes:  </v>
      </c>
      <c r="B299" s="238"/>
    </row>
    <row r="300" spans="1:2" x14ac:dyDescent="0.25">
      <c r="A300" s="237" t="str">
        <f>IF(CopyPasteSupport!A300&lt;&gt;"",CONCATENATE(CopyPasteSupport!A300,": ",CopyPasteSupport!B300," ",CopyPasteSupport!C300),"")</f>
        <v/>
      </c>
      <c r="B300" s="238"/>
    </row>
    <row r="301" spans="1:2" x14ac:dyDescent="0.25">
      <c r="A301" s="237" t="str">
        <f>IF(CopyPasteSupport!A301&lt;&gt;"",CONCATENATE(CopyPasteSupport!A301,": ",CopyPasteSupport!B301," ",CopyPasteSupport!C301),"")</f>
        <v/>
      </c>
      <c r="B301" s="238"/>
    </row>
    <row r="302" spans="1:2" x14ac:dyDescent="0.25">
      <c r="A302" s="237" t="str">
        <f>IF(CopyPasteSupport!A302&lt;&gt;"",CONCATENATE(CopyPasteSupport!A302,": ",CopyPasteSupport!B302," ",CopyPasteSupport!C302),"")</f>
        <v/>
      </c>
      <c r="B302" s="238"/>
    </row>
    <row r="303" spans="1:2" x14ac:dyDescent="0.25">
      <c r="A303" s="237" t="str">
        <f>IF(CopyPasteSupport!A303&lt;&gt;"",CONCATENATE(CopyPasteSupport!A303,": ",CopyPasteSupport!B303," ",CopyPasteSupport!C303),"")</f>
        <v xml:space="preserve">-----------------------------------------:  </v>
      </c>
      <c r="B303" s="238"/>
    </row>
    <row r="304" spans="1:2" x14ac:dyDescent="0.25">
      <c r="A304" s="237" t="str">
        <f>IF(CopyPasteSupport!A304&lt;&gt;"",CONCATENATE(CopyPasteSupport!A304,": ",CopyPasteSupport!B304," ",CopyPasteSupport!C304),"")</f>
        <v xml:space="preserve">EXPERIENCE LOG:  </v>
      </c>
      <c r="B304" s="238"/>
    </row>
    <row r="305" spans="1:2" x14ac:dyDescent="0.25">
      <c r="A305" s="237" t="str">
        <f>IF(CopyPasteSupport!A305&lt;&gt;"",CONCATENATE(CopyPasteSupport!A305,": ",CopyPasteSupport!B305," ",CopyPasteSupport!C305),"")</f>
        <v xml:space="preserve">-----------------------------------------:  </v>
      </c>
      <c r="B305" s="238"/>
    </row>
    <row r="306" spans="1:2" x14ac:dyDescent="0.25">
      <c r="A306" s="237" t="str">
        <f>IF(CopyPasteSupport!A306&lt;&gt;"",CONCATENATE(CopyPasteSupport!A306,": ",CopyPasteSupport!B306," ",CopyPasteSupport!C306),"")</f>
        <v/>
      </c>
      <c r="B306" s="238"/>
    </row>
    <row r="307" spans="1:2" x14ac:dyDescent="0.25">
      <c r="A307" s="237" t="str">
        <f>IF(CopyPasteSupport!A307&lt;&gt;"",CONCATENATE(CopyPasteSupport!A307,": ",CopyPasteSupport!B307," ",CopyPasteSupport!C307),"")</f>
        <v xml:space="preserve">-----------------------------------------:  </v>
      </c>
      <c r="B307" s="238"/>
    </row>
    <row r="308" spans="1:2" x14ac:dyDescent="0.25">
      <c r="A308" s="237" t="str">
        <f>IF(CopyPasteSupport!A308&lt;&gt;"",CONCATENATE(CopyPasteSupport!A308,": ",CopyPasteSupport!B308," ",CopyPasteSupport!C308),"")</f>
        <v xml:space="preserve">CHARACTER CREATION LOG - CREATION POINTS (FREE POINTS):  </v>
      </c>
      <c r="B308" s="238"/>
    </row>
    <row r="309" spans="1:2" x14ac:dyDescent="0.25">
      <c r="A309" s="237" t="str">
        <f>IF(CopyPasteSupport!A309&lt;&gt;"",CONCATENATE(CopyPasteSupport!A309,": ",CopyPasteSupport!B309," ",CopyPasteSupport!C309),"")</f>
        <v xml:space="preserve">-----------------------------------------:  </v>
      </c>
      <c r="B309" s="238"/>
    </row>
    <row r="310" spans="1:2" x14ac:dyDescent="0.25">
      <c r="A310" s="237" t="str">
        <f>IF(CopyPasteSupport!A310&lt;&gt;"",CONCATENATE(CopyPasteSupport!A310,": ",CopyPasteSupport!B310," ",CopyPasteSupport!C310),"")</f>
        <v xml:space="preserve">Attributes:: Physical: 0 (), Social: 0 (), Mental: 0 () </v>
      </c>
      <c r="B310" s="238"/>
    </row>
    <row r="311" spans="1:2" x14ac:dyDescent="0.25">
      <c r="A311" s="237" t="str">
        <f ca="1">IF(CopyPasteSupport!A311&lt;&gt;"",CONCATENATE(CopyPasteSupport!A311,": ",CopyPasteSupport!B311," ",CopyPasteSupport!C311),"")</f>
        <v xml:space="preserve">Skills::  </v>
      </c>
      <c r="B311" s="238"/>
    </row>
    <row r="312" spans="1:2" x14ac:dyDescent="0.25">
      <c r="A312" s="237" t="str">
        <f ca="1">IF(CopyPasteSupport!A312&lt;&gt;"",CONCATENATE(CopyPasteSupport!A312,": ",CopyPasteSupport!B312," ",CopyPasteSupport!C312),"")</f>
        <v xml:space="preserve">Backgrounds::  </v>
      </c>
      <c r="B312" s="238"/>
    </row>
    <row r="313" spans="1:2" x14ac:dyDescent="0.25">
      <c r="A313" s="237" t="str">
        <f ca="1">IF(CopyPasteSupport!A313&lt;&gt;"",CONCATENATE(CopyPasteSupport!A313,": ",CopyPasteSupport!B313," ",CopyPasteSupport!C313),"")</f>
        <v xml:space="preserve">Disciplines::  </v>
      </c>
      <c r="B313" s="238"/>
    </row>
    <row r="314" spans="1:2" x14ac:dyDescent="0.25">
      <c r="A314" s="237" t="str">
        <f>IF(CopyPasteSupport!A314&lt;&gt;"",CONCATENATE(CopyPasteSupport!A314,": ",CopyPasteSupport!B314," ",CopyPasteSupport!C314),"")</f>
        <v/>
      </c>
      <c r="B314" s="238"/>
    </row>
    <row r="315" spans="1:2" x14ac:dyDescent="0.25">
      <c r="A315" s="237" t="str">
        <f>IF(CopyPasteSupport!A315&lt;&gt;"",CONCATENATE(CopyPasteSupport!A315,": ",CopyPasteSupport!B315," ",CopyPasteSupport!C315),"")</f>
        <v xml:space="preserve">-----------------------------------------:  </v>
      </c>
      <c r="B315" s="238"/>
    </row>
    <row r="316" spans="1:2" x14ac:dyDescent="0.25">
      <c r="A316" s="237" t="str">
        <f>IF(CopyPasteSupport!A316&lt;&gt;"",CONCATENATE(CopyPasteSupport!A316,": ",CopyPasteSupport!B316," ",CopyPasteSupport!C316),"")</f>
        <v xml:space="preserve">EXPERIENCE POINTS::  </v>
      </c>
      <c r="B316" s="238"/>
    </row>
    <row r="317" spans="1:2" x14ac:dyDescent="0.25">
      <c r="A317" s="237" t="str">
        <f>IF(CopyPasteSupport!A317&lt;&gt;"",CONCATENATE(CopyPasteSupport!A317,": ",CopyPasteSupport!B317," ",CopyPasteSupport!C317),"")</f>
        <v xml:space="preserve">-----------------------------------------:  </v>
      </c>
      <c r="B317" s="238"/>
    </row>
    <row r="318" spans="1:2" x14ac:dyDescent="0.25">
      <c r="A318" s="237" t="str">
        <f>IF(CopyPasteSupport!A318&lt;&gt;"",CONCATENATE(CopyPasteSupport!A318,": ",CopyPasteSupport!B318," ",CopyPasteSupport!C318),"")</f>
        <v xml:space="preserve">Creation; 30/0(30); Initial XP:  </v>
      </c>
      <c r="B318" s="238"/>
    </row>
    <row r="319" spans="1:2" x14ac:dyDescent="0.25">
      <c r="A319" s="237" t="str">
        <f>IF(CopyPasteSupport!A319&lt;&gt;"",CONCATENATE(CopyPasteSupport!A319,": ",CopyPasteSupport!B319," ",CopyPasteSupport!C319),"")</f>
        <v xml:space="preserve">Creation; 0/0(30); Initial MC:  </v>
      </c>
      <c r="B319" s="238"/>
    </row>
    <row r="320" spans="1:2" x14ac:dyDescent="0.25">
      <c r="A320" s="237" t="str">
        <f>IF(CopyPasteSupport!A320&lt;&gt;"",CONCATENATE(CopyPasteSupport!A320,": ",CopyPasteSupport!B320," ",CopyPasteSupport!C320),"")</f>
        <v xml:space="preserve">Creation; 0/0(30); CCD:  </v>
      </c>
      <c r="B320" s="238"/>
    </row>
    <row r="321" spans="1:2" x14ac:dyDescent="0.25">
      <c r="A321" s="237" t="str">
        <f>IF(CopyPasteSupport!A321&lt;&gt;"",CONCATENATE(CopyPasteSupport!A321,": ",CopyPasteSupport!B321," ",CopyPasteSupport!C321),"")</f>
        <v xml:space="preserve">Creation; Attributes; ; ; (30):  </v>
      </c>
      <c r="B321" s="238"/>
    </row>
    <row r="322" spans="1:2" x14ac:dyDescent="0.25">
      <c r="A322" s="237" t="str">
        <f>IF(CopyPasteSupport!A322&lt;&gt;"",CONCATENATE(CopyPasteSupport!A322,": ",CopyPasteSupport!B322," ",CopyPasteSupport!C322),"")</f>
        <v xml:space="preserve">Creation; Skills; ; ; (30):  </v>
      </c>
      <c r="B322" s="238"/>
    </row>
    <row r="323" spans="1:2" x14ac:dyDescent="0.25">
      <c r="A323" s="237" t="str">
        <f>IF(CopyPasteSupport!A323&lt;&gt;"",CONCATENATE(CopyPasteSupport!A323,": ",CopyPasteSupport!B323," ",CopyPasteSupport!C323),"")</f>
        <v xml:space="preserve">Creation; Backgrounds; ; ; (30):  </v>
      </c>
      <c r="B323" s="238"/>
    </row>
    <row r="324" spans="1:2" x14ac:dyDescent="0.25">
      <c r="A324" s="237" t="str">
        <f>IF(CopyPasteSupport!A324&lt;&gt;"",CONCATENATE(CopyPasteSupport!A324,": ",CopyPasteSupport!B324," ",CopyPasteSupport!C324),"")</f>
        <v xml:space="preserve">Creation; Discs &amp; Rituals; ; ; (30):  </v>
      </c>
      <c r="B324" s="238"/>
    </row>
    <row r="325" spans="1:2" x14ac:dyDescent="0.25">
      <c r="A325" s="237" t="str">
        <f>IF(CopyPasteSupport!A325&lt;&gt;"",CONCATENATE(CopyPasteSupport!A325,": ",CopyPasteSupport!B325," ",CopyPasteSupport!C325),"")</f>
        <v xml:space="preserve">Creation; Merits; ; ; (30):  </v>
      </c>
      <c r="B325" s="238"/>
    </row>
    <row r="326" spans="1:2" x14ac:dyDescent="0.25">
      <c r="A326" s="237" t="str">
        <f>IF(CopyPasteSupport!A326&lt;&gt;"",CONCATENATE(CopyPasteSupport!A326,": ",CopyPasteSupport!B326," ",CopyPasteSupport!C326),"")</f>
        <v xml:space="preserve">Creation; Flaws; ; ; (30):  </v>
      </c>
      <c r="B326" s="238"/>
    </row>
    <row r="327" spans="1:2" x14ac:dyDescent="0.25">
      <c r="A327" s="237" t="str">
        <f>IF(CopyPasteSupport!A327&lt;&gt;"",CONCATENATE(CopyPasteSupport!A327,": ",CopyPasteSupport!B327," ",CopyPasteSupport!C327),"")</f>
        <v/>
      </c>
      <c r="B327" s="238"/>
    </row>
    <row r="328" spans="1:2" x14ac:dyDescent="0.25">
      <c r="A328" s="237" t="str">
        <f>IF(CopyPasteSupport!A328&lt;&gt;"",CONCATENATE(CopyPasteSupport!A328,": ",CopyPasteSupport!B328," ",CopyPasteSupport!C328),"")</f>
        <v/>
      </c>
      <c r="B328" s="238"/>
    </row>
    <row r="329" spans="1:2" x14ac:dyDescent="0.25">
      <c r="A329" s="237" t="str">
        <f>IF(CopyPasteSupport!A329&lt;&gt;"",CONCATENATE(CopyPasteSupport!A329,": ",CopyPasteSupport!B329," ",CopyPasteSupport!C329),"")</f>
        <v/>
      </c>
      <c r="B329" s="238"/>
    </row>
    <row r="330" spans="1:2" x14ac:dyDescent="0.25">
      <c r="A330" s="237" t="str">
        <f>IF(CopyPasteSupport!A330&lt;&gt;"",CONCATENATE(CopyPasteSupport!A330,": ",CopyPasteSupport!B330," ",CopyPasteSupport!C330),"")</f>
        <v/>
      </c>
      <c r="B330" s="238"/>
    </row>
    <row r="331" spans="1:2" x14ac:dyDescent="0.25">
      <c r="A331" s="237" t="str">
        <f>IF(CopyPasteSupport!A331&lt;&gt;"",CONCATENATE(CopyPasteSupport!A331,": ",CopyPasteSupport!B331," ",CopyPasteSupport!C331),"")</f>
        <v/>
      </c>
      <c r="B331" s="238"/>
    </row>
    <row r="332" spans="1:2" x14ac:dyDescent="0.25">
      <c r="A332" s="237" t="str">
        <f>IF(CopyPasteSupport!A332&lt;&gt;"",CONCATENATE(CopyPasteSupport!A332,": ",CopyPasteSupport!B332," ",CopyPasteSupport!C332),"")</f>
        <v/>
      </c>
      <c r="B332" s="238"/>
    </row>
    <row r="333" spans="1:2" x14ac:dyDescent="0.25">
      <c r="A333" s="237" t="str">
        <f>IF(CopyPasteSupport!A333&lt;&gt;"",CONCATENATE(CopyPasteSupport!A333,": ",CopyPasteSupport!B333," ",CopyPasteSupport!C333),"")</f>
        <v/>
      </c>
      <c r="B333" s="238"/>
    </row>
    <row r="334" spans="1:2" x14ac:dyDescent="0.25">
      <c r="A334" s="237" t="str">
        <f>IF(CopyPasteSupport!A334&lt;&gt;"",CONCATENATE(CopyPasteSupport!A334,": ",CopyPasteSupport!B334," ",CopyPasteSupport!C334),"")</f>
        <v/>
      </c>
      <c r="B334" s="238"/>
    </row>
    <row r="335" spans="1:2" x14ac:dyDescent="0.25">
      <c r="A335" s="237" t="str">
        <f>IF(CopyPasteSupport!A335&lt;&gt;"",CONCATENATE(CopyPasteSupport!A335,": ",CopyPasteSupport!B335," ",CopyPasteSupport!C335),"")</f>
        <v/>
      </c>
      <c r="B335" s="238"/>
    </row>
    <row r="336" spans="1:2" x14ac:dyDescent="0.25">
      <c r="A336" s="237" t="str">
        <f>IF(CopyPasteSupport!A336&lt;&gt;"",CONCATENATE(CopyPasteSupport!A336,": ",CopyPasteSupport!B336," ",CopyPasteSupport!C336),"")</f>
        <v/>
      </c>
      <c r="B336" s="238"/>
    </row>
    <row r="337" spans="1:2" x14ac:dyDescent="0.25">
      <c r="A337" s="237" t="str">
        <f>IF(CopyPasteSupport!A337&lt;&gt;"",CONCATENATE(CopyPasteSupport!A337,": ",CopyPasteSupport!B337," ",CopyPasteSupport!C337),"")</f>
        <v/>
      </c>
      <c r="B337" s="238"/>
    </row>
    <row r="338" spans="1:2" x14ac:dyDescent="0.25">
      <c r="A338" s="237" t="str">
        <f>IF(CopyPasteSupport!A338&lt;&gt;"",CONCATENATE(CopyPasteSupport!A338,": ",CopyPasteSupport!B338," ",CopyPasteSupport!C338),"")</f>
        <v/>
      </c>
      <c r="B338" s="238"/>
    </row>
    <row r="339" spans="1:2" x14ac:dyDescent="0.25">
      <c r="A339" s="237" t="str">
        <f>IF(CopyPasteSupport!A339&lt;&gt;"",CONCATENATE(CopyPasteSupport!A339,": ",CopyPasteSupport!B339," ",CopyPasteSupport!C339),"")</f>
        <v/>
      </c>
      <c r="B339" s="238"/>
    </row>
    <row r="340" spans="1:2" x14ac:dyDescent="0.25">
      <c r="A340" s="237" t="str">
        <f>IF(CopyPasteSupport!A340&lt;&gt;"",CONCATENATE(CopyPasteSupport!A340,": ",CopyPasteSupport!B340," ",CopyPasteSupport!C340),"")</f>
        <v/>
      </c>
      <c r="B340" s="238"/>
    </row>
    <row r="341" spans="1:2" x14ac:dyDescent="0.25">
      <c r="A341" s="237" t="str">
        <f>IF(CopyPasteSupport!A341&lt;&gt;"",CONCATENATE(CopyPasteSupport!A341,": ",CopyPasteSupport!B341," ",CopyPasteSupport!C341),"")</f>
        <v/>
      </c>
      <c r="B341" s="238"/>
    </row>
    <row r="342" spans="1:2" x14ac:dyDescent="0.25">
      <c r="A342" s="237" t="str">
        <f>IF(CopyPasteSupport!A342&lt;&gt;"",CONCATENATE(CopyPasteSupport!A342,": ",CopyPasteSupport!B342," ",CopyPasteSupport!C342),"")</f>
        <v/>
      </c>
      <c r="B342" s="238"/>
    </row>
    <row r="343" spans="1:2" x14ac:dyDescent="0.25">
      <c r="A343" s="237" t="str">
        <f>IF(CopyPasteSupport!A343&lt;&gt;"",CONCATENATE(CopyPasteSupport!A343,": ",CopyPasteSupport!B343," ",CopyPasteSupport!C343),"")</f>
        <v/>
      </c>
      <c r="B343" s="238"/>
    </row>
    <row r="344" spans="1:2" x14ac:dyDescent="0.25">
      <c r="A344" s="237" t="str">
        <f>IF(CopyPasteSupport!A344&lt;&gt;"",CONCATENATE(CopyPasteSupport!A344,": ",CopyPasteSupport!B344," ",CopyPasteSupport!C344),"")</f>
        <v/>
      </c>
      <c r="B344" s="238"/>
    </row>
    <row r="345" spans="1:2" x14ac:dyDescent="0.25">
      <c r="A345" s="237" t="str">
        <f>IF(CopyPasteSupport!A345&lt;&gt;"",CONCATENATE(CopyPasteSupport!A345,": ",CopyPasteSupport!B345," ",CopyPasteSupport!C345),"")</f>
        <v/>
      </c>
      <c r="B345" s="238"/>
    </row>
    <row r="346" spans="1:2" x14ac:dyDescent="0.25">
      <c r="A346" s="237" t="str">
        <f>IF(CopyPasteSupport!A346&lt;&gt;"",CONCATENATE(CopyPasteSupport!A346,": ",CopyPasteSupport!B346," ",CopyPasteSupport!C346),"")</f>
        <v/>
      </c>
      <c r="B346" s="238"/>
    </row>
    <row r="347" spans="1:2" x14ac:dyDescent="0.25">
      <c r="A347" s="237" t="str">
        <f>IF(CopyPasteSupport!A347&lt;&gt;"",CONCATENATE(CopyPasteSupport!A347,": ",CopyPasteSupport!B347," ",CopyPasteSupport!C347),"")</f>
        <v/>
      </c>
      <c r="B347" s="238"/>
    </row>
    <row r="348" spans="1:2" x14ac:dyDescent="0.25">
      <c r="A348" s="237" t="str">
        <f>IF(CopyPasteSupport!A348&lt;&gt;"",CONCATENATE(CopyPasteSupport!A348,": ",CopyPasteSupport!B348," ",CopyPasteSupport!C348),"")</f>
        <v/>
      </c>
      <c r="B348" s="238"/>
    </row>
    <row r="349" spans="1:2" x14ac:dyDescent="0.25">
      <c r="A349" s="237" t="str">
        <f>IF(CopyPasteSupport!A349&lt;&gt;"",CONCATENATE(CopyPasteSupport!A349,": ",CopyPasteSupport!B349," ",CopyPasteSupport!C349),"")</f>
        <v/>
      </c>
      <c r="B349" s="238"/>
    </row>
    <row r="350" spans="1:2" x14ac:dyDescent="0.25">
      <c r="A350" s="237" t="str">
        <f>IF(CopyPasteSupport!A350&lt;&gt;"",CONCATENATE(CopyPasteSupport!A350,": ",CopyPasteSupport!B350," ",CopyPasteSupport!C350),"")</f>
        <v/>
      </c>
      <c r="B350" s="238"/>
    </row>
    <row r="351" spans="1:2" x14ac:dyDescent="0.25">
      <c r="A351" s="237" t="str">
        <f>IF(CopyPasteSupport!A351&lt;&gt;"",CONCATENATE(CopyPasteSupport!A351,": ",CopyPasteSupport!B351," ",CopyPasteSupport!C351),"")</f>
        <v/>
      </c>
      <c r="B351" s="238"/>
    </row>
    <row r="352" spans="1:2" x14ac:dyDescent="0.25">
      <c r="A352" s="237" t="str">
        <f>IF(CopyPasteSupport!A352&lt;&gt;"",CONCATENATE(CopyPasteSupport!A352,": ",CopyPasteSupport!B352," ",CopyPasteSupport!C352),"")</f>
        <v/>
      </c>
      <c r="B352" s="238"/>
    </row>
    <row r="353" spans="1:2" x14ac:dyDescent="0.25">
      <c r="A353" s="237" t="str">
        <f>IF(CopyPasteSupport!A353&lt;&gt;"",CONCATENATE(CopyPasteSupport!A353,": ",CopyPasteSupport!B353," ",CopyPasteSupport!C353),"")</f>
        <v/>
      </c>
      <c r="B353" s="238"/>
    </row>
    <row r="354" spans="1:2" x14ac:dyDescent="0.25">
      <c r="A354" s="237" t="str">
        <f>IF(CopyPasteSupport!A354&lt;&gt;"",CONCATENATE(CopyPasteSupport!A354,": ",CopyPasteSupport!B354," ",CopyPasteSupport!C354),"")</f>
        <v/>
      </c>
      <c r="B354" s="238"/>
    </row>
    <row r="355" spans="1:2" x14ac:dyDescent="0.25">
      <c r="A355" s="237" t="str">
        <f>IF(CopyPasteSupport!A355&lt;&gt;"",CONCATENATE(CopyPasteSupport!A355,": ",CopyPasteSupport!B355," ",CopyPasteSupport!C355),"")</f>
        <v/>
      </c>
      <c r="B355" s="238"/>
    </row>
    <row r="356" spans="1:2" x14ac:dyDescent="0.25">
      <c r="A356" s="237" t="str">
        <f>IF(CopyPasteSupport!A356&lt;&gt;"",CONCATENATE(CopyPasteSupport!A356,": ",CopyPasteSupport!B356," ",CopyPasteSupport!C356),"")</f>
        <v/>
      </c>
      <c r="B356" s="238"/>
    </row>
    <row r="357" spans="1:2" x14ac:dyDescent="0.25">
      <c r="A357" s="237" t="str">
        <f>IF(CopyPasteSupport!A357&lt;&gt;"",CONCATENATE(CopyPasteSupport!A357,": ",CopyPasteSupport!B357," ",CopyPasteSupport!C357),"")</f>
        <v/>
      </c>
      <c r="B357" s="238"/>
    </row>
    <row r="358" spans="1:2" x14ac:dyDescent="0.25">
      <c r="A358" s="237" t="str">
        <f>IF(CopyPasteSupport!A358&lt;&gt;"",CONCATENATE(CopyPasteSupport!A358,": ",CopyPasteSupport!B358," ",CopyPasteSupport!C358),"")</f>
        <v/>
      </c>
      <c r="B358" s="238"/>
    </row>
    <row r="359" spans="1:2" x14ac:dyDescent="0.25">
      <c r="A359" s="237" t="str">
        <f>IF(CopyPasteSupport!A359&lt;&gt;"",CONCATENATE(CopyPasteSupport!A359,": ",CopyPasteSupport!B359," ",CopyPasteSupport!C359),"")</f>
        <v/>
      </c>
      <c r="B359" s="238"/>
    </row>
    <row r="360" spans="1:2" x14ac:dyDescent="0.25">
      <c r="A360" s="237" t="str">
        <f>IF(CopyPasteSupport!A360&lt;&gt;"",CONCATENATE(CopyPasteSupport!A360,": ",CopyPasteSupport!B360," ",CopyPasteSupport!C360),"")</f>
        <v/>
      </c>
      <c r="B360" s="238"/>
    </row>
    <row r="361" spans="1:2" x14ac:dyDescent="0.25">
      <c r="A361" s="237" t="str">
        <f>IF(CopyPasteSupport!A361&lt;&gt;"",CONCATENATE(CopyPasteSupport!A361,": ",CopyPasteSupport!B361," ",CopyPasteSupport!C361),"")</f>
        <v/>
      </c>
      <c r="B361" s="238"/>
    </row>
    <row r="362" spans="1:2" x14ac:dyDescent="0.25">
      <c r="A362" s="237" t="str">
        <f>IF(CopyPasteSupport!A362&lt;&gt;"",CONCATENATE(CopyPasteSupport!A362,": ",CopyPasteSupport!B362," ",CopyPasteSupport!C362),"")</f>
        <v/>
      </c>
      <c r="B362" s="238"/>
    </row>
    <row r="363" spans="1:2" x14ac:dyDescent="0.25">
      <c r="A363" s="237" t="str">
        <f>IF(CopyPasteSupport!A363&lt;&gt;"",CONCATENATE(CopyPasteSupport!A363,": ",CopyPasteSupport!B363," ",CopyPasteSupport!C363),"")</f>
        <v/>
      </c>
      <c r="B363" s="238"/>
    </row>
    <row r="364" spans="1:2" x14ac:dyDescent="0.25">
      <c r="A364" s="237" t="str">
        <f>IF(CopyPasteSupport!A364&lt;&gt;"",CONCATENATE(CopyPasteSupport!A364,": ",CopyPasteSupport!B364," ",CopyPasteSupport!C364),"")</f>
        <v/>
      </c>
      <c r="B364" s="238"/>
    </row>
    <row r="365" spans="1:2" x14ac:dyDescent="0.25">
      <c r="A365" s="237" t="str">
        <f>IF(CopyPasteSupport!A365&lt;&gt;"",CONCATENATE(CopyPasteSupport!A365,": ",CopyPasteSupport!B365," ",CopyPasteSupport!C365),"")</f>
        <v/>
      </c>
      <c r="B365" s="238"/>
    </row>
    <row r="366" spans="1:2" x14ac:dyDescent="0.25">
      <c r="A366" s="237" t="str">
        <f>IF(CopyPasteSupport!A366&lt;&gt;"",CONCATENATE(CopyPasteSupport!A366,": ",CopyPasteSupport!B366," ",CopyPasteSupport!C366),"")</f>
        <v/>
      </c>
      <c r="B366" s="238"/>
    </row>
    <row r="367" spans="1:2" x14ac:dyDescent="0.25">
      <c r="A367" s="237" t="str">
        <f>IF(CopyPasteSupport!A367&lt;&gt;"",CONCATENATE(CopyPasteSupport!A367,": ",CopyPasteSupport!B367," ",CopyPasteSupport!C367),"")</f>
        <v/>
      </c>
      <c r="B367" s="238"/>
    </row>
    <row r="368" spans="1:2" x14ac:dyDescent="0.25">
      <c r="A368" s="237" t="str">
        <f>IF(CopyPasteSupport!A368&lt;&gt;"",CONCATENATE(CopyPasteSupport!A368,": ",CopyPasteSupport!B368," ",CopyPasteSupport!C368),"")</f>
        <v/>
      </c>
      <c r="B368" s="238"/>
    </row>
    <row r="369" spans="1:2" x14ac:dyDescent="0.25">
      <c r="A369" s="237" t="str">
        <f>IF(CopyPasteSupport!A369&lt;&gt;"",CONCATENATE(CopyPasteSupport!A369,": ",CopyPasteSupport!B369," ",CopyPasteSupport!C369),"")</f>
        <v/>
      </c>
      <c r="B369" s="238"/>
    </row>
    <row r="370" spans="1:2" x14ac:dyDescent="0.25">
      <c r="A370" s="237" t="str">
        <f>IF(CopyPasteSupport!A370&lt;&gt;"",CONCATENATE(CopyPasteSupport!A370,": ",CopyPasteSupport!B370," ",CopyPasteSupport!C370),"")</f>
        <v/>
      </c>
      <c r="B370" s="238"/>
    </row>
    <row r="371" spans="1:2" x14ac:dyDescent="0.25">
      <c r="A371" s="237" t="str">
        <f>IF(CopyPasteSupport!A371&lt;&gt;"",CONCATENATE(CopyPasteSupport!A371,": ",CopyPasteSupport!B371," ",CopyPasteSupport!C371),"")</f>
        <v/>
      </c>
      <c r="B371" s="238"/>
    </row>
    <row r="372" spans="1:2" x14ac:dyDescent="0.25">
      <c r="A372" s="237" t="str">
        <f>IF(CopyPasteSupport!A372&lt;&gt;"",CONCATENATE(CopyPasteSupport!A372,": ",CopyPasteSupport!B372," ",CopyPasteSupport!C372),"")</f>
        <v/>
      </c>
      <c r="B372" s="238"/>
    </row>
    <row r="373" spans="1:2" x14ac:dyDescent="0.25">
      <c r="A373" s="237" t="str">
        <f>IF(CopyPasteSupport!A373&lt;&gt;"",CONCATENATE(CopyPasteSupport!A373,": ",CopyPasteSupport!B373," ",CopyPasteSupport!C373),"")</f>
        <v/>
      </c>
      <c r="B373" s="238"/>
    </row>
    <row r="374" spans="1:2" x14ac:dyDescent="0.25">
      <c r="A374" s="237" t="str">
        <f>IF(CopyPasteSupport!A374&lt;&gt;"",CONCATENATE(CopyPasteSupport!A374,": ",CopyPasteSupport!B374," ",CopyPasteSupport!C374),"")</f>
        <v/>
      </c>
      <c r="B374" s="238"/>
    </row>
    <row r="375" spans="1:2" x14ac:dyDescent="0.25">
      <c r="A375" s="237" t="str">
        <f>IF(CopyPasteSupport!A375&lt;&gt;"",CONCATENATE(CopyPasteSupport!A375,": ",CopyPasteSupport!B375," ",CopyPasteSupport!C375),"")</f>
        <v/>
      </c>
      <c r="B375" s="238"/>
    </row>
    <row r="376" spans="1:2" x14ac:dyDescent="0.25">
      <c r="A376" s="237" t="str">
        <f>IF(CopyPasteSupport!A376&lt;&gt;"",CONCATENATE(CopyPasteSupport!A376,": ",CopyPasteSupport!B376," ",CopyPasteSupport!C376),"")</f>
        <v/>
      </c>
      <c r="B376" s="238"/>
    </row>
    <row r="377" spans="1:2" x14ac:dyDescent="0.25">
      <c r="A377" s="237" t="str">
        <f>IF(CopyPasteSupport!A377&lt;&gt;"",CONCATENATE(CopyPasteSupport!A377,": ",CopyPasteSupport!B377," ",CopyPasteSupport!C377),"")</f>
        <v/>
      </c>
      <c r="B377" s="238"/>
    </row>
    <row r="378" spans="1:2" x14ac:dyDescent="0.25">
      <c r="A378" s="237" t="str">
        <f>IF(CopyPasteSupport!A378&lt;&gt;"",CONCATENATE(CopyPasteSupport!A378,": ",CopyPasteSupport!B378," ",CopyPasteSupport!C378),"")</f>
        <v/>
      </c>
      <c r="B378" s="238"/>
    </row>
    <row r="379" spans="1:2" x14ac:dyDescent="0.25">
      <c r="A379" s="237" t="str">
        <f>IF(CopyPasteSupport!A379&lt;&gt;"",CONCATENATE(CopyPasteSupport!A379,": ",CopyPasteSupport!B379," ",CopyPasteSupport!C379),"")</f>
        <v/>
      </c>
      <c r="B379" s="238"/>
    </row>
    <row r="380" spans="1:2" x14ac:dyDescent="0.25">
      <c r="A380" s="237" t="str">
        <f>IF(CopyPasteSupport!A380&lt;&gt;"",CONCATENATE(CopyPasteSupport!A380,": ",CopyPasteSupport!B380," ",CopyPasteSupport!C380),"")</f>
        <v/>
      </c>
      <c r="B380" s="238"/>
    </row>
    <row r="381" spans="1:2" x14ac:dyDescent="0.25">
      <c r="A381" s="237" t="str">
        <f>IF(CopyPasteSupport!A381&lt;&gt;"",CONCATENATE(CopyPasteSupport!A381,": ",CopyPasteSupport!B381," ",CopyPasteSupport!C381),"")</f>
        <v/>
      </c>
      <c r="B381" s="238"/>
    </row>
    <row r="382" spans="1:2" x14ac:dyDescent="0.25">
      <c r="A382" s="237" t="str">
        <f>IF(CopyPasteSupport!A382&lt;&gt;"",CONCATENATE(CopyPasteSupport!A382,": ",CopyPasteSupport!B382," ",CopyPasteSupport!C382),"")</f>
        <v/>
      </c>
      <c r="B382" s="238"/>
    </row>
    <row r="383" spans="1:2" x14ac:dyDescent="0.25">
      <c r="A383" s="237" t="str">
        <f>IF(CopyPasteSupport!A383&lt;&gt;"",CONCATENATE(CopyPasteSupport!A383,": ",CopyPasteSupport!B383," ",CopyPasteSupport!C383),"")</f>
        <v/>
      </c>
      <c r="B383" s="238"/>
    </row>
    <row r="384" spans="1:2" x14ac:dyDescent="0.25">
      <c r="A384" s="237" t="str">
        <f>IF(CopyPasteSupport!A384&lt;&gt;"",CONCATENATE(CopyPasteSupport!A384,": ",CopyPasteSupport!B384," ",CopyPasteSupport!C384),"")</f>
        <v/>
      </c>
      <c r="B384" s="238"/>
    </row>
    <row r="385" spans="1:2" x14ac:dyDescent="0.25">
      <c r="A385" s="237" t="str">
        <f>IF(CopyPasteSupport!A385&lt;&gt;"",CONCATENATE(CopyPasteSupport!A385,": ",CopyPasteSupport!B385," ",CopyPasteSupport!C385),"")</f>
        <v/>
      </c>
      <c r="B385" s="238"/>
    </row>
    <row r="386" spans="1:2" x14ac:dyDescent="0.25">
      <c r="A386" s="237" t="str">
        <f>IF(CopyPasteSupport!A386&lt;&gt;"",CONCATENATE(CopyPasteSupport!A386,": ",CopyPasteSupport!B386," ",CopyPasteSupport!C386),"")</f>
        <v/>
      </c>
      <c r="B386" s="238"/>
    </row>
    <row r="387" spans="1:2" x14ac:dyDescent="0.25">
      <c r="A387" s="237" t="str">
        <f>IF(CopyPasteSupport!A387&lt;&gt;"",CONCATENATE(CopyPasteSupport!A387,": ",CopyPasteSupport!B387," ",CopyPasteSupport!C387),"")</f>
        <v/>
      </c>
      <c r="B387" s="238"/>
    </row>
    <row r="388" spans="1:2" x14ac:dyDescent="0.25">
      <c r="A388" s="237" t="str">
        <f>IF(CopyPasteSupport!A388&lt;&gt;"",CONCATENATE(CopyPasteSupport!A388,": ",CopyPasteSupport!B388," ",CopyPasteSupport!C388),"")</f>
        <v/>
      </c>
      <c r="B388" s="238"/>
    </row>
    <row r="389" spans="1:2" x14ac:dyDescent="0.25">
      <c r="A389" s="237" t="str">
        <f>IF(CopyPasteSupport!A389&lt;&gt;"",CONCATENATE(CopyPasteSupport!A389,": ",CopyPasteSupport!B389," ",CopyPasteSupport!C389),"")</f>
        <v/>
      </c>
      <c r="B389" s="238"/>
    </row>
    <row r="390" spans="1:2" x14ac:dyDescent="0.25">
      <c r="A390" s="237" t="str">
        <f>IF(CopyPasteSupport!A390&lt;&gt;"",CONCATENATE(CopyPasteSupport!A390,": ",CopyPasteSupport!B390," ",CopyPasteSupport!C390),"")</f>
        <v/>
      </c>
      <c r="B390" s="238"/>
    </row>
    <row r="391" spans="1:2" x14ac:dyDescent="0.25">
      <c r="A391" s="237" t="str">
        <f>IF(CopyPasteSupport!A391&lt;&gt;"",CONCATENATE(CopyPasteSupport!A391,": ",CopyPasteSupport!B391," ",CopyPasteSupport!C391),"")</f>
        <v/>
      </c>
      <c r="B391" s="238"/>
    </row>
    <row r="392" spans="1:2" x14ac:dyDescent="0.25">
      <c r="A392" s="237" t="str">
        <f>IF(CopyPasteSupport!A392&lt;&gt;"",CONCATENATE(CopyPasteSupport!A392,": ",CopyPasteSupport!B392," ",CopyPasteSupport!C392),"")</f>
        <v/>
      </c>
      <c r="B392" s="238"/>
    </row>
    <row r="393" spans="1:2" x14ac:dyDescent="0.25">
      <c r="A393" s="237" t="str">
        <f>IF(CopyPasteSupport!A393&lt;&gt;"",CONCATENATE(CopyPasteSupport!A393,": ",CopyPasteSupport!B393," ",CopyPasteSupport!C393),"")</f>
        <v/>
      </c>
      <c r="B393" s="238"/>
    </row>
    <row r="394" spans="1:2" x14ac:dyDescent="0.25">
      <c r="A394" s="237" t="str">
        <f>IF(CopyPasteSupport!A394&lt;&gt;"",CONCATENATE(CopyPasteSupport!A394,": ",CopyPasteSupport!B394," ",CopyPasteSupport!C394),"")</f>
        <v/>
      </c>
      <c r="B394" s="238"/>
    </row>
    <row r="395" spans="1:2" x14ac:dyDescent="0.25">
      <c r="A395" s="237" t="str">
        <f>IF(CopyPasteSupport!A395&lt;&gt;"",CONCATENATE(CopyPasteSupport!A395,": ",CopyPasteSupport!B395," ",CopyPasteSupport!C395),"")</f>
        <v/>
      </c>
      <c r="B395" s="238"/>
    </row>
    <row r="396" spans="1:2" x14ac:dyDescent="0.25">
      <c r="A396" s="237" t="str">
        <f>IF(CopyPasteSupport!A396&lt;&gt;"",CONCATENATE(CopyPasteSupport!A396,": ",CopyPasteSupport!B396," ",CopyPasteSupport!C396),"")</f>
        <v/>
      </c>
      <c r="B396" s="238"/>
    </row>
    <row r="397" spans="1:2" x14ac:dyDescent="0.25">
      <c r="A397" s="237" t="str">
        <f>IF(CopyPasteSupport!A397&lt;&gt;"",CONCATENATE(CopyPasteSupport!A397,": ",CopyPasteSupport!B397," ",CopyPasteSupport!C397),"")</f>
        <v/>
      </c>
      <c r="B397" s="238"/>
    </row>
    <row r="398" spans="1:2" x14ac:dyDescent="0.25">
      <c r="A398" s="237" t="str">
        <f>IF(CopyPasteSupport!A398&lt;&gt;"",CONCATENATE(CopyPasteSupport!A398,": ",CopyPasteSupport!B398," ",CopyPasteSupport!C398),"")</f>
        <v/>
      </c>
      <c r="B398" s="238"/>
    </row>
    <row r="399" spans="1:2" x14ac:dyDescent="0.25">
      <c r="A399" s="237" t="str">
        <f>IF(CopyPasteSupport!A399&lt;&gt;"",CONCATENATE(CopyPasteSupport!A399,": ",CopyPasteSupport!B399," ",CopyPasteSupport!C399),"")</f>
        <v/>
      </c>
      <c r="B399" s="238"/>
    </row>
    <row r="400" spans="1:2" x14ac:dyDescent="0.25">
      <c r="A400" s="237" t="str">
        <f>IF(CopyPasteSupport!A400&lt;&gt;"",CONCATENATE(CopyPasteSupport!A400,": ",CopyPasteSupport!B400," ",CopyPasteSupport!C400),"")</f>
        <v/>
      </c>
      <c r="B400" s="238"/>
    </row>
    <row r="401" spans="1:2" x14ac:dyDescent="0.25">
      <c r="A401" s="237" t="str">
        <f>IF(CopyPasteSupport!A401&lt;&gt;"",CONCATENATE(CopyPasteSupport!A401,": ",CopyPasteSupport!B401," ",CopyPasteSupport!C401),"")</f>
        <v/>
      </c>
      <c r="B401" s="238"/>
    </row>
    <row r="402" spans="1:2" x14ac:dyDescent="0.25">
      <c r="A402" s="237" t="str">
        <f>IF(CopyPasteSupport!A402&lt;&gt;"",CONCATENATE(CopyPasteSupport!A402,": ",CopyPasteSupport!B402," ",CopyPasteSupport!C402),"")</f>
        <v/>
      </c>
      <c r="B402" s="238"/>
    </row>
    <row r="403" spans="1:2" x14ac:dyDescent="0.25">
      <c r="A403" s="237" t="str">
        <f>IF(CopyPasteSupport!A403&lt;&gt;"",CONCATENATE(CopyPasteSupport!A403,": ",CopyPasteSupport!B403," ",CopyPasteSupport!C403),"")</f>
        <v/>
      </c>
      <c r="B403" s="238"/>
    </row>
    <row r="404" spans="1:2" x14ac:dyDescent="0.25">
      <c r="A404" s="237" t="str">
        <f>IF(CopyPasteSupport!A404&lt;&gt;"",CONCATENATE(CopyPasteSupport!A404,": ",CopyPasteSupport!B404," ",CopyPasteSupport!C404),"")</f>
        <v/>
      </c>
      <c r="B404" s="238"/>
    </row>
    <row r="405" spans="1:2" x14ac:dyDescent="0.25">
      <c r="A405" s="237" t="str">
        <f>IF(CopyPasteSupport!A405&lt;&gt;"",CONCATENATE(CopyPasteSupport!A405,": ",CopyPasteSupport!B405," ",CopyPasteSupport!C405),"")</f>
        <v/>
      </c>
      <c r="B405" s="238"/>
    </row>
    <row r="406" spans="1:2" x14ac:dyDescent="0.25">
      <c r="A406" s="237" t="str">
        <f>IF(CopyPasteSupport!A406&lt;&gt;"",CONCATENATE(CopyPasteSupport!A406,": ",CopyPasteSupport!B406," ",CopyPasteSupport!C406),"")</f>
        <v/>
      </c>
      <c r="B406" s="238"/>
    </row>
    <row r="407" spans="1:2" x14ac:dyDescent="0.25">
      <c r="A407" s="237" t="str">
        <f>IF(CopyPasteSupport!A407&lt;&gt;"",CONCATENATE(CopyPasteSupport!A407,": ",CopyPasteSupport!B407," ",CopyPasteSupport!C407),"")</f>
        <v/>
      </c>
      <c r="B407" s="238"/>
    </row>
    <row r="408" spans="1:2" x14ac:dyDescent="0.25">
      <c r="A408" s="237" t="str">
        <f>IF(CopyPasteSupport!A408&lt;&gt;"",CONCATENATE(CopyPasteSupport!A408,": ",CopyPasteSupport!B408," ",CopyPasteSupport!C408),"")</f>
        <v/>
      </c>
      <c r="B408" s="238"/>
    </row>
    <row r="409" spans="1:2" x14ac:dyDescent="0.25">
      <c r="A409" s="237" t="str">
        <f>IF(CopyPasteSupport!A409&lt;&gt;"",CONCATENATE(CopyPasteSupport!A409,": ",CopyPasteSupport!B409," ",CopyPasteSupport!C409),"")</f>
        <v/>
      </c>
      <c r="B409" s="238"/>
    </row>
    <row r="410" spans="1:2" x14ac:dyDescent="0.25">
      <c r="A410" s="237" t="str">
        <f>IF(CopyPasteSupport!A410&lt;&gt;"",CONCATENATE(CopyPasteSupport!A410,": ",CopyPasteSupport!B410," ",CopyPasteSupport!C410),"")</f>
        <v/>
      </c>
      <c r="B410" s="238"/>
    </row>
    <row r="411" spans="1:2" x14ac:dyDescent="0.25">
      <c r="A411" s="237" t="str">
        <f>IF(CopyPasteSupport!A411&lt;&gt;"",CONCATENATE(CopyPasteSupport!A411,": ",CopyPasteSupport!B411," ",CopyPasteSupport!C411),"")</f>
        <v/>
      </c>
      <c r="B411" s="238"/>
    </row>
    <row r="412" spans="1:2" x14ac:dyDescent="0.25">
      <c r="A412" s="237" t="str">
        <f>IF(CopyPasteSupport!A412&lt;&gt;"",CONCATENATE(CopyPasteSupport!A412,": ",CopyPasteSupport!B412," ",CopyPasteSupport!C412),"")</f>
        <v/>
      </c>
      <c r="B412" s="238"/>
    </row>
    <row r="413" spans="1:2" x14ac:dyDescent="0.25">
      <c r="A413" s="237" t="str">
        <f>IF(CopyPasteSupport!A413&lt;&gt;"",CONCATENATE(CopyPasteSupport!A413,": ",CopyPasteSupport!B413," ",CopyPasteSupport!C413),"")</f>
        <v/>
      </c>
      <c r="B413" s="238"/>
    </row>
    <row r="414" spans="1:2" x14ac:dyDescent="0.25">
      <c r="A414" s="237" t="str">
        <f>IF(CopyPasteSupport!A414&lt;&gt;"",CONCATENATE(CopyPasteSupport!A414,": ",CopyPasteSupport!B414," ",CopyPasteSupport!C414),"")</f>
        <v/>
      </c>
      <c r="B414" s="238"/>
    </row>
    <row r="415" spans="1:2" x14ac:dyDescent="0.25">
      <c r="A415" s="237" t="str">
        <f>IF(CopyPasteSupport!A415&lt;&gt;"",CONCATENATE(CopyPasteSupport!A415,": ",CopyPasteSupport!B415," ",CopyPasteSupport!C415),"")</f>
        <v/>
      </c>
      <c r="B415" s="238"/>
    </row>
    <row r="416" spans="1:2" x14ac:dyDescent="0.25">
      <c r="A416" s="237" t="str">
        <f>IF(CopyPasteSupport!A416&lt;&gt;"",CONCATENATE(CopyPasteSupport!A416,": ",CopyPasteSupport!B416," ",CopyPasteSupport!C416),"")</f>
        <v/>
      </c>
      <c r="B416" s="238"/>
    </row>
    <row r="417" spans="1:2" x14ac:dyDescent="0.25">
      <c r="A417" s="237" t="str">
        <f>IF(CopyPasteSupport!A417&lt;&gt;"",CONCATENATE(CopyPasteSupport!A417,": ",CopyPasteSupport!B417," ",CopyPasteSupport!C417),"")</f>
        <v/>
      </c>
      <c r="B417" s="238"/>
    </row>
    <row r="418" spans="1:2" x14ac:dyDescent="0.25">
      <c r="A418" s="237" t="str">
        <f>IF(CopyPasteSupport!A418&lt;&gt;"",CONCATENATE(CopyPasteSupport!A418,": ",CopyPasteSupport!B418," ",CopyPasteSupport!C418),"")</f>
        <v/>
      </c>
      <c r="B418" s="238"/>
    </row>
    <row r="419" spans="1:2" x14ac:dyDescent="0.25">
      <c r="A419" s="237" t="str">
        <f>IF(CopyPasteSupport!A419&lt;&gt;"",CONCATENATE(CopyPasteSupport!A419,": ",CopyPasteSupport!B419," ",CopyPasteSupport!C419),"")</f>
        <v/>
      </c>
      <c r="B419" s="238"/>
    </row>
    <row r="420" spans="1:2" x14ac:dyDescent="0.25">
      <c r="A420" s="237" t="str">
        <f>IF(CopyPasteSupport!A420&lt;&gt;"",CONCATENATE(CopyPasteSupport!A420,": ",CopyPasteSupport!B420," ",CopyPasteSupport!C420),"")</f>
        <v/>
      </c>
      <c r="B420" s="238"/>
    </row>
    <row r="421" spans="1:2" x14ac:dyDescent="0.25">
      <c r="A421" s="237" t="str">
        <f>IF(CopyPasteSupport!A421&lt;&gt;"",CONCATENATE(CopyPasteSupport!A421,": ",CopyPasteSupport!B421," ",CopyPasteSupport!C421),"")</f>
        <v/>
      </c>
      <c r="B421" s="238"/>
    </row>
    <row r="422" spans="1:2" x14ac:dyDescent="0.25">
      <c r="A422" s="237" t="str">
        <f>IF(CopyPasteSupport!A422&lt;&gt;"",CONCATENATE(CopyPasteSupport!A422,": ",CopyPasteSupport!B422," ",CopyPasteSupport!C422),"")</f>
        <v/>
      </c>
      <c r="B422" s="238"/>
    </row>
    <row r="423" spans="1:2" x14ac:dyDescent="0.25">
      <c r="A423" s="237" t="str">
        <f>IF(CopyPasteSupport!A423&lt;&gt;"",CONCATENATE(CopyPasteSupport!A423,": ",CopyPasteSupport!B423," ",CopyPasteSupport!C423),"")</f>
        <v/>
      </c>
      <c r="B423" s="238"/>
    </row>
    <row r="424" spans="1:2" x14ac:dyDescent="0.25">
      <c r="A424" s="237" t="str">
        <f>IF(CopyPasteSupport!A424&lt;&gt;"",CONCATENATE(CopyPasteSupport!A424,": ",CopyPasteSupport!B424," ",CopyPasteSupport!C424),"")</f>
        <v/>
      </c>
      <c r="B424" s="238"/>
    </row>
    <row r="425" spans="1:2" x14ac:dyDescent="0.25">
      <c r="A425" s="237" t="str">
        <f>IF(CopyPasteSupport!A425&lt;&gt;"",CONCATENATE(CopyPasteSupport!A425,": ",CopyPasteSupport!B425," ",CopyPasteSupport!C425),"")</f>
        <v/>
      </c>
      <c r="B425" s="238"/>
    </row>
    <row r="426" spans="1:2" x14ac:dyDescent="0.25">
      <c r="A426" s="237" t="str">
        <f>IF(CopyPasteSupport!A426&lt;&gt;"",CONCATENATE(CopyPasteSupport!A426,": ",CopyPasteSupport!B426," ",CopyPasteSupport!C426),"")</f>
        <v/>
      </c>
      <c r="B426" s="238"/>
    </row>
    <row r="427" spans="1:2" x14ac:dyDescent="0.25">
      <c r="A427" s="237" t="str">
        <f>IF(CopyPasteSupport!A427&lt;&gt;"",CONCATENATE(CopyPasteSupport!A427,": ",CopyPasteSupport!B427," ",CopyPasteSupport!C427),"")</f>
        <v/>
      </c>
      <c r="B427" s="238"/>
    </row>
    <row r="428" spans="1:2" x14ac:dyDescent="0.25">
      <c r="A428" s="237" t="str">
        <f>IF(CopyPasteSupport!A428&lt;&gt;"",CONCATENATE(CopyPasteSupport!A428,": ",CopyPasteSupport!B428," ",CopyPasteSupport!C428),"")</f>
        <v/>
      </c>
      <c r="B428" s="238"/>
    </row>
    <row r="429" spans="1:2" x14ac:dyDescent="0.25">
      <c r="A429" s="237" t="str">
        <f>IF(CopyPasteSupport!A429&lt;&gt;"",CONCATENATE(CopyPasteSupport!A429,": ",CopyPasteSupport!B429," ",CopyPasteSupport!C429),"")</f>
        <v/>
      </c>
      <c r="B429" s="238"/>
    </row>
    <row r="430" spans="1:2" x14ac:dyDescent="0.25">
      <c r="A430" s="237" t="str">
        <f>IF(CopyPasteSupport!A430&lt;&gt;"",CONCATENATE(CopyPasteSupport!A430,": ",CopyPasteSupport!B430," ",CopyPasteSupport!C430),"")</f>
        <v/>
      </c>
      <c r="B430" s="238"/>
    </row>
    <row r="431" spans="1:2" x14ac:dyDescent="0.25">
      <c r="A431" s="237" t="str">
        <f>IF(CopyPasteSupport!A431&lt;&gt;"",CONCATENATE(CopyPasteSupport!A431,": ",CopyPasteSupport!B431," ",CopyPasteSupport!C431),"")</f>
        <v/>
      </c>
      <c r="B431" s="238"/>
    </row>
    <row r="432" spans="1:2" x14ac:dyDescent="0.25">
      <c r="A432" s="237" t="str">
        <f>IF(CopyPasteSupport!A432&lt;&gt;"",CONCATENATE(CopyPasteSupport!A432,": ",CopyPasteSupport!B432," ",CopyPasteSupport!C432),"")</f>
        <v/>
      </c>
      <c r="B432" s="238"/>
    </row>
    <row r="433" spans="1:2" x14ac:dyDescent="0.25">
      <c r="A433" s="237" t="str">
        <f>IF(CopyPasteSupport!A433&lt;&gt;"",CONCATENATE(CopyPasteSupport!A433,": ",CopyPasteSupport!B433," ",CopyPasteSupport!C433),"")</f>
        <v/>
      </c>
      <c r="B433" s="238"/>
    </row>
    <row r="434" spans="1:2" x14ac:dyDescent="0.25">
      <c r="A434" s="237" t="str">
        <f>IF(CopyPasteSupport!A434&lt;&gt;"",CONCATENATE(CopyPasteSupport!A434,": ",CopyPasteSupport!B434," ",CopyPasteSupport!C434),"")</f>
        <v/>
      </c>
      <c r="B434" s="238"/>
    </row>
    <row r="435" spans="1:2" x14ac:dyDescent="0.25">
      <c r="A435" s="237" t="str">
        <f>IF(CopyPasteSupport!A435&lt;&gt;"",CONCATENATE(CopyPasteSupport!A435,": ",CopyPasteSupport!B435," ",CopyPasteSupport!C435),"")</f>
        <v/>
      </c>
      <c r="B435" s="238"/>
    </row>
    <row r="436" spans="1:2" x14ac:dyDescent="0.25">
      <c r="A436" s="237" t="str">
        <f>IF(CopyPasteSupport!A436&lt;&gt;"",CONCATENATE(CopyPasteSupport!A436,": ",CopyPasteSupport!B436," ",CopyPasteSupport!C436),"")</f>
        <v/>
      </c>
      <c r="B436" s="238"/>
    </row>
    <row r="437" spans="1:2" x14ac:dyDescent="0.25">
      <c r="A437" s="237" t="str">
        <f>IF(CopyPasteSupport!A437&lt;&gt;"",CONCATENATE(CopyPasteSupport!A437,": ",CopyPasteSupport!B437," ",CopyPasteSupport!C437),"")</f>
        <v/>
      </c>
      <c r="B437" s="238"/>
    </row>
    <row r="438" spans="1:2" x14ac:dyDescent="0.25">
      <c r="A438" s="237" t="str">
        <f>IF(CopyPasteSupport!A438&lt;&gt;"",CONCATENATE(CopyPasteSupport!A438,": ",CopyPasteSupport!B438," ",CopyPasteSupport!C438),"")</f>
        <v/>
      </c>
      <c r="B438" s="238"/>
    </row>
    <row r="439" spans="1:2" x14ac:dyDescent="0.25">
      <c r="A439" s="237" t="str">
        <f>IF(CopyPasteSupport!A439&lt;&gt;"",CONCATENATE(CopyPasteSupport!A439,": ",CopyPasteSupport!B439," ",CopyPasteSupport!C439),"")</f>
        <v/>
      </c>
      <c r="B439" s="238"/>
    </row>
    <row r="440" spans="1:2" x14ac:dyDescent="0.25">
      <c r="A440" s="237" t="str">
        <f>IF(CopyPasteSupport!A440&lt;&gt;"",CONCATENATE(CopyPasteSupport!A440,": ",CopyPasteSupport!B440," ",CopyPasteSupport!C440),"")</f>
        <v/>
      </c>
      <c r="B440" s="238"/>
    </row>
    <row r="441" spans="1:2" x14ac:dyDescent="0.25">
      <c r="A441" s="237" t="str">
        <f>IF(CopyPasteSupport!A441&lt;&gt;"",CONCATENATE(CopyPasteSupport!A441,": ",CopyPasteSupport!B441," ",CopyPasteSupport!C441),"")</f>
        <v/>
      </c>
      <c r="B441" s="238"/>
    </row>
    <row r="442" spans="1:2" x14ac:dyDescent="0.25">
      <c r="A442" s="237" t="str">
        <f>IF(CopyPasteSupport!A442&lt;&gt;"",CONCATENATE(CopyPasteSupport!A442,": ",CopyPasteSupport!B442," ",CopyPasteSupport!C442),"")</f>
        <v/>
      </c>
      <c r="B442" s="238"/>
    </row>
    <row r="443" spans="1:2" x14ac:dyDescent="0.25">
      <c r="A443" s="237" t="str">
        <f>IF(CopyPasteSupport!A443&lt;&gt;"",CONCATENATE(CopyPasteSupport!A443,": ",CopyPasteSupport!B443," ",CopyPasteSupport!C443),"")</f>
        <v/>
      </c>
      <c r="B443" s="238"/>
    </row>
    <row r="444" spans="1:2" x14ac:dyDescent="0.25">
      <c r="A444" s="237" t="str">
        <f>IF(CopyPasteSupport!A444&lt;&gt;"",CONCATENATE(CopyPasteSupport!A444,": ",CopyPasteSupport!B444," ",CopyPasteSupport!C444),"")</f>
        <v/>
      </c>
      <c r="B444" s="238"/>
    </row>
    <row r="445" spans="1:2" x14ac:dyDescent="0.25">
      <c r="A445" s="237" t="str">
        <f>IF(CopyPasteSupport!A445&lt;&gt;"",CONCATENATE(CopyPasteSupport!A445,": ",CopyPasteSupport!B445," ",CopyPasteSupport!C445),"")</f>
        <v/>
      </c>
      <c r="B445" s="238"/>
    </row>
    <row r="446" spans="1:2" x14ac:dyDescent="0.25">
      <c r="A446" s="237" t="str">
        <f>IF(CopyPasteSupport!A446&lt;&gt;"",CONCATENATE(CopyPasteSupport!A446,": ",CopyPasteSupport!B446," ",CopyPasteSupport!C446),"")</f>
        <v/>
      </c>
      <c r="B446" s="238"/>
    </row>
    <row r="447" spans="1:2" x14ac:dyDescent="0.25">
      <c r="A447" s="237" t="str">
        <f>IF(CopyPasteSupport!A447&lt;&gt;"",CONCATENATE(CopyPasteSupport!A447,": ",CopyPasteSupport!B447," ",CopyPasteSupport!C447),"")</f>
        <v/>
      </c>
      <c r="B447" s="238"/>
    </row>
    <row r="448" spans="1:2" x14ac:dyDescent="0.25">
      <c r="A448" s="237" t="str">
        <f>IF(CopyPasteSupport!A448&lt;&gt;"",CONCATENATE(CopyPasteSupport!A448,": ",CopyPasteSupport!B448," ",CopyPasteSupport!C448),"")</f>
        <v/>
      </c>
      <c r="B448" s="238"/>
    </row>
    <row r="449" spans="1:2" x14ac:dyDescent="0.25">
      <c r="A449" s="237" t="str">
        <f>IF(CopyPasteSupport!A449&lt;&gt;"",CONCATENATE(CopyPasteSupport!A449,": ",CopyPasteSupport!B449," ",CopyPasteSupport!C449),"")</f>
        <v/>
      </c>
      <c r="B449" s="238"/>
    </row>
    <row r="450" spans="1:2" x14ac:dyDescent="0.25">
      <c r="A450" s="237" t="str">
        <f>IF(CopyPasteSupport!A450&lt;&gt;"",CONCATENATE(CopyPasteSupport!A450,": ",CopyPasteSupport!B450," ",CopyPasteSupport!C450),"")</f>
        <v/>
      </c>
      <c r="B450" s="238"/>
    </row>
    <row r="451" spans="1:2" x14ac:dyDescent="0.25">
      <c r="A451" s="237" t="str">
        <f>IF(CopyPasteSupport!A451&lt;&gt;"",CONCATENATE(CopyPasteSupport!A451,": ",CopyPasteSupport!B451," ",CopyPasteSupport!C451),"")</f>
        <v/>
      </c>
      <c r="B451" s="238"/>
    </row>
    <row r="452" spans="1:2" x14ac:dyDescent="0.25">
      <c r="A452" s="237" t="str">
        <f>IF(CopyPasteSupport!A452&lt;&gt;"",CONCATENATE(CopyPasteSupport!A452,": ",CopyPasteSupport!B452," ",CopyPasteSupport!C452),"")</f>
        <v/>
      </c>
      <c r="B452" s="238"/>
    </row>
    <row r="453" spans="1:2" x14ac:dyDescent="0.25">
      <c r="A453" s="237" t="str">
        <f>IF(CopyPasteSupport!A453&lt;&gt;"",CONCATENATE(CopyPasteSupport!A453,": ",CopyPasteSupport!B453," ",CopyPasteSupport!C453),"")</f>
        <v/>
      </c>
      <c r="B453" s="238"/>
    </row>
    <row r="454" spans="1:2" x14ac:dyDescent="0.25">
      <c r="A454" s="237" t="str">
        <f>IF(CopyPasteSupport!A454&lt;&gt;"",CONCATENATE(CopyPasteSupport!A454,": ",CopyPasteSupport!B454," ",CopyPasteSupport!C454),"")</f>
        <v/>
      </c>
      <c r="B454" s="238"/>
    </row>
    <row r="455" spans="1:2" x14ac:dyDescent="0.25">
      <c r="A455" s="237" t="str">
        <f>IF(CopyPasteSupport!A455&lt;&gt;"",CONCATENATE(CopyPasteSupport!A455,": ",CopyPasteSupport!B455," ",CopyPasteSupport!C455),"")</f>
        <v/>
      </c>
      <c r="B455" s="238"/>
    </row>
    <row r="456" spans="1:2" x14ac:dyDescent="0.25">
      <c r="A456" s="237" t="str">
        <f>IF(CopyPasteSupport!A456&lt;&gt;"",CONCATENATE(CopyPasteSupport!A456,": ",CopyPasteSupport!B456," ",CopyPasteSupport!C456),"")</f>
        <v/>
      </c>
      <c r="B456" s="238"/>
    </row>
    <row r="457" spans="1:2" x14ac:dyDescent="0.25">
      <c r="A457" s="237" t="str">
        <f>IF(CopyPasteSupport!A457&lt;&gt;"",CONCATENATE(CopyPasteSupport!A457,": ",CopyPasteSupport!B457," ",CopyPasteSupport!C457),"")</f>
        <v/>
      </c>
      <c r="B457" s="238"/>
    </row>
    <row r="458" spans="1:2" x14ac:dyDescent="0.25">
      <c r="A458" s="237" t="str">
        <f>IF(CopyPasteSupport!A458&lt;&gt;"",CONCATENATE(CopyPasteSupport!A458,": ",CopyPasteSupport!B458," ",CopyPasteSupport!C458),"")</f>
        <v/>
      </c>
      <c r="B458" s="238"/>
    </row>
    <row r="459" spans="1:2" x14ac:dyDescent="0.25">
      <c r="A459" s="237" t="str">
        <f>IF(CopyPasteSupport!A459&lt;&gt;"",CONCATENATE(CopyPasteSupport!A459,": ",CopyPasteSupport!B459," ",CopyPasteSupport!C459),"")</f>
        <v/>
      </c>
      <c r="B459" s="238"/>
    </row>
    <row r="460" spans="1:2" x14ac:dyDescent="0.25">
      <c r="A460" s="237" t="str">
        <f>IF(CopyPasteSupport!A460&lt;&gt;"",CONCATENATE(CopyPasteSupport!A460,": ",CopyPasteSupport!B460," ",CopyPasteSupport!C460),"")</f>
        <v/>
      </c>
      <c r="B460" s="238"/>
    </row>
    <row r="461" spans="1:2" x14ac:dyDescent="0.25">
      <c r="A461" s="237" t="str">
        <f>IF(CopyPasteSupport!A461&lt;&gt;"",CONCATENATE(CopyPasteSupport!A461,": ",CopyPasteSupport!B461," ",CopyPasteSupport!C461),"")</f>
        <v/>
      </c>
      <c r="B461" s="238"/>
    </row>
    <row r="462" spans="1:2" x14ac:dyDescent="0.25">
      <c r="A462" s="237" t="str">
        <f>IF(CopyPasteSupport!A462&lt;&gt;"",CONCATENATE(CopyPasteSupport!A462,": ",CopyPasteSupport!B462," ",CopyPasteSupport!C462),"")</f>
        <v/>
      </c>
      <c r="B462" s="238"/>
    </row>
    <row r="463" spans="1:2" x14ac:dyDescent="0.25">
      <c r="A463" s="237" t="str">
        <f>IF(CopyPasteSupport!A463&lt;&gt;"",CONCATENATE(CopyPasteSupport!A463,": ",CopyPasteSupport!B463," ",CopyPasteSupport!C463),"")</f>
        <v/>
      </c>
      <c r="B463" s="238"/>
    </row>
    <row r="464" spans="1:2" x14ac:dyDescent="0.25">
      <c r="A464" s="237" t="str">
        <f>IF(CopyPasteSupport!A464&lt;&gt;"",CONCATENATE(CopyPasteSupport!A464,": ",CopyPasteSupport!B464," ",CopyPasteSupport!C464),"")</f>
        <v/>
      </c>
      <c r="B464" s="238"/>
    </row>
    <row r="465" spans="1:2" x14ac:dyDescent="0.25">
      <c r="A465" s="237" t="str">
        <f>IF(CopyPasteSupport!A465&lt;&gt;"",CONCATENATE(CopyPasteSupport!A465,": ",CopyPasteSupport!B465," ",CopyPasteSupport!C465),"")</f>
        <v/>
      </c>
      <c r="B465" s="238"/>
    </row>
    <row r="466" spans="1:2" x14ac:dyDescent="0.25">
      <c r="A466" s="237" t="str">
        <f>IF(CopyPasteSupport!A466&lt;&gt;"",CONCATENATE(CopyPasteSupport!A466,": ",CopyPasteSupport!B466," ",CopyPasteSupport!C466),"")</f>
        <v/>
      </c>
      <c r="B466" s="238"/>
    </row>
    <row r="467" spans="1:2" x14ac:dyDescent="0.25">
      <c r="A467" s="237" t="str">
        <f>IF(CopyPasteSupport!A467&lt;&gt;"",CONCATENATE(CopyPasteSupport!A467,": ",CopyPasteSupport!B467," ",CopyPasteSupport!C467),"")</f>
        <v/>
      </c>
      <c r="B467" s="238"/>
    </row>
    <row r="468" spans="1:2" x14ac:dyDescent="0.25">
      <c r="A468" s="237" t="str">
        <f>IF(CopyPasteSupport!A468&lt;&gt;"",CONCATENATE(CopyPasteSupport!A468,": ",CopyPasteSupport!B468," ",CopyPasteSupport!C468),"")</f>
        <v/>
      </c>
      <c r="B468" s="238"/>
    </row>
    <row r="469" spans="1:2" x14ac:dyDescent="0.25">
      <c r="A469" s="237" t="str">
        <f>IF(CopyPasteSupport!A469&lt;&gt;"",CONCATENATE(CopyPasteSupport!A469,": ",CopyPasteSupport!B469," ",CopyPasteSupport!C469),"")</f>
        <v/>
      </c>
      <c r="B469" s="238"/>
    </row>
    <row r="470" spans="1:2" x14ac:dyDescent="0.25">
      <c r="A470" s="237" t="str">
        <f>IF(CopyPasteSupport!A470&lt;&gt;"",CONCATENATE(CopyPasteSupport!A470,": ",CopyPasteSupport!B470," ",CopyPasteSupport!C470),"")</f>
        <v/>
      </c>
      <c r="B470" s="238"/>
    </row>
    <row r="471" spans="1:2" x14ac:dyDescent="0.25">
      <c r="A471" s="237" t="str">
        <f>IF(CopyPasteSupport!A471&lt;&gt;"",CONCATENATE(CopyPasteSupport!A471,": ",CopyPasteSupport!B471," ",CopyPasteSupport!C471),"")</f>
        <v/>
      </c>
      <c r="B471" s="238"/>
    </row>
    <row r="472" spans="1:2" x14ac:dyDescent="0.25">
      <c r="A472" s="237" t="str">
        <f>IF(CopyPasteSupport!A472&lt;&gt;"",CONCATENATE(CopyPasteSupport!A472,": ",CopyPasteSupport!B472," ",CopyPasteSupport!C472),"")</f>
        <v/>
      </c>
      <c r="B472" s="238"/>
    </row>
    <row r="473" spans="1:2" x14ac:dyDescent="0.25">
      <c r="A473" s="237" t="str">
        <f>IF(CopyPasteSupport!A473&lt;&gt;"",CONCATENATE(CopyPasteSupport!A473,": ",CopyPasteSupport!B473," ",CopyPasteSupport!C473),"")</f>
        <v/>
      </c>
      <c r="B473" s="238"/>
    </row>
    <row r="474" spans="1:2" x14ac:dyDescent="0.25">
      <c r="A474" s="237" t="str">
        <f>IF(CopyPasteSupport!A474&lt;&gt;"",CONCATENATE(CopyPasteSupport!A474,": ",CopyPasteSupport!B474," ",CopyPasteSupport!C474),"")</f>
        <v/>
      </c>
      <c r="B474" s="238"/>
    </row>
    <row r="475" spans="1:2" x14ac:dyDescent="0.25">
      <c r="A475" s="237" t="str">
        <f>IF(CopyPasteSupport!A475&lt;&gt;"",CONCATENATE(CopyPasteSupport!A475,": ",CopyPasteSupport!B475," ",CopyPasteSupport!C475),"")</f>
        <v/>
      </c>
      <c r="B475" s="238"/>
    </row>
    <row r="476" spans="1:2" x14ac:dyDescent="0.25">
      <c r="A476" s="237" t="str">
        <f>IF(CopyPasteSupport!A476&lt;&gt;"",CONCATENATE(CopyPasteSupport!A476,": ",CopyPasteSupport!B476," ",CopyPasteSupport!C476),"")</f>
        <v/>
      </c>
      <c r="B476" s="238"/>
    </row>
    <row r="477" spans="1:2" x14ac:dyDescent="0.25">
      <c r="A477" s="237" t="str">
        <f>IF(CopyPasteSupport!A477&lt;&gt;"",CONCATENATE(CopyPasteSupport!A477,": ",CopyPasteSupport!B477," ",CopyPasteSupport!C477),"")</f>
        <v/>
      </c>
      <c r="B477" s="238"/>
    </row>
    <row r="478" spans="1:2" x14ac:dyDescent="0.25">
      <c r="A478" s="237" t="str">
        <f>IF(CopyPasteSupport!A478&lt;&gt;"",CONCATENATE(CopyPasteSupport!A478,": ",CopyPasteSupport!B478," ",CopyPasteSupport!C478),"")</f>
        <v/>
      </c>
      <c r="B478" s="238"/>
    </row>
    <row r="479" spans="1:2" x14ac:dyDescent="0.25">
      <c r="A479" s="237" t="str">
        <f>IF(CopyPasteSupport!A479&lt;&gt;"",CONCATENATE(CopyPasteSupport!A479,": ",CopyPasteSupport!B479," ",CopyPasteSupport!C479),"")</f>
        <v/>
      </c>
      <c r="B479" s="238"/>
    </row>
    <row r="480" spans="1:2" x14ac:dyDescent="0.25">
      <c r="A480" s="237" t="str">
        <f>IF(CopyPasteSupport!A480&lt;&gt;"",CONCATENATE(CopyPasteSupport!A480,": ",CopyPasteSupport!B480," ",CopyPasteSupport!C480),"")</f>
        <v/>
      </c>
      <c r="B480" s="238"/>
    </row>
    <row r="481" spans="1:2" x14ac:dyDescent="0.25">
      <c r="A481" s="237" t="str">
        <f>IF(CopyPasteSupport!A481&lt;&gt;"",CONCATENATE(CopyPasteSupport!A481,": ",CopyPasteSupport!B481," ",CopyPasteSupport!C481),"")</f>
        <v/>
      </c>
      <c r="B481" s="238"/>
    </row>
    <row r="482" spans="1:2" x14ac:dyDescent="0.25">
      <c r="A482" s="237" t="str">
        <f>IF(CopyPasteSupport!A482&lt;&gt;"",CONCATENATE(CopyPasteSupport!A482,": ",CopyPasteSupport!B482," ",CopyPasteSupport!C482),"")</f>
        <v/>
      </c>
      <c r="B482" s="238"/>
    </row>
    <row r="483" spans="1:2" x14ac:dyDescent="0.25">
      <c r="A483" s="237" t="str">
        <f>IF(CopyPasteSupport!A483&lt;&gt;"",CONCATENATE(CopyPasteSupport!A483,": ",CopyPasteSupport!B483," ",CopyPasteSupport!C483),"")</f>
        <v/>
      </c>
      <c r="B483" s="238"/>
    </row>
    <row r="484" spans="1:2" x14ac:dyDescent="0.25">
      <c r="A484" s="237" t="str">
        <f>IF(CopyPasteSupport!A484&lt;&gt;"",CONCATENATE(CopyPasteSupport!A484,": ",CopyPasteSupport!B484," ",CopyPasteSupport!C484),"")</f>
        <v/>
      </c>
      <c r="B484" s="238"/>
    </row>
    <row r="485" spans="1:2" x14ac:dyDescent="0.25">
      <c r="A485" s="237" t="str">
        <f>IF(CopyPasteSupport!A485&lt;&gt;"",CONCATENATE(CopyPasteSupport!A485,": ",CopyPasteSupport!B485," ",CopyPasteSupport!C485),"")</f>
        <v/>
      </c>
      <c r="B485" s="238"/>
    </row>
    <row r="486" spans="1:2" x14ac:dyDescent="0.25">
      <c r="A486" s="237" t="str">
        <f>IF(CopyPasteSupport!A486&lt;&gt;"",CONCATENATE(CopyPasteSupport!A486,": ",CopyPasteSupport!B486," ",CopyPasteSupport!C486),"")</f>
        <v/>
      </c>
      <c r="B486" s="238"/>
    </row>
    <row r="487" spans="1:2" x14ac:dyDescent="0.25">
      <c r="A487" s="237" t="str">
        <f>IF(CopyPasteSupport!A487&lt;&gt;"",CONCATENATE(CopyPasteSupport!A487,": ",CopyPasteSupport!B487," ",CopyPasteSupport!C487),"")</f>
        <v/>
      </c>
      <c r="B487" s="238"/>
    </row>
    <row r="488" spans="1:2" x14ac:dyDescent="0.25">
      <c r="A488" s="237" t="str">
        <f>IF(CopyPasteSupport!A488&lt;&gt;"",CONCATENATE(CopyPasteSupport!A488,": ",CopyPasteSupport!B488," ",CopyPasteSupport!C488),"")</f>
        <v/>
      </c>
      <c r="B488" s="238"/>
    </row>
    <row r="489" spans="1:2" x14ac:dyDescent="0.25">
      <c r="A489" s="237" t="str">
        <f>IF(CopyPasteSupport!A489&lt;&gt;"",CONCATENATE(CopyPasteSupport!A489,": ",CopyPasteSupport!B489," ",CopyPasteSupport!C489),"")</f>
        <v/>
      </c>
      <c r="B489" s="238"/>
    </row>
    <row r="490" spans="1:2" x14ac:dyDescent="0.25">
      <c r="A490" s="237" t="str">
        <f>IF(CopyPasteSupport!A490&lt;&gt;"",CONCATENATE(CopyPasteSupport!A490,": ",CopyPasteSupport!B490," ",CopyPasteSupport!C490),"")</f>
        <v/>
      </c>
      <c r="B490" s="238"/>
    </row>
    <row r="491" spans="1:2" x14ac:dyDescent="0.25">
      <c r="A491" s="237" t="str">
        <f>IF(CopyPasteSupport!A491&lt;&gt;"",CONCATENATE(CopyPasteSupport!A491,": ",CopyPasteSupport!B491," ",CopyPasteSupport!C491),"")</f>
        <v/>
      </c>
      <c r="B491" s="238"/>
    </row>
    <row r="492" spans="1:2" x14ac:dyDescent="0.25">
      <c r="A492" s="237" t="str">
        <f>IF(CopyPasteSupport!A492&lt;&gt;"",CONCATENATE(CopyPasteSupport!A492,": ",CopyPasteSupport!B492," ",CopyPasteSupport!C492),"")</f>
        <v/>
      </c>
      <c r="B492" s="238"/>
    </row>
    <row r="493" spans="1:2" x14ac:dyDescent="0.25">
      <c r="A493" s="237" t="str">
        <f>IF(CopyPasteSupport!A493&lt;&gt;"",CONCATENATE(CopyPasteSupport!A493,": ",CopyPasteSupport!B493," ",CopyPasteSupport!C493),"")</f>
        <v/>
      </c>
      <c r="B493" s="238"/>
    </row>
    <row r="494" spans="1:2" x14ac:dyDescent="0.25">
      <c r="A494" s="237" t="str">
        <f>IF(CopyPasteSupport!A494&lt;&gt;"",CONCATENATE(CopyPasteSupport!A494,": ",CopyPasteSupport!B494," ",CopyPasteSupport!C494),"")</f>
        <v/>
      </c>
      <c r="B494" s="238"/>
    </row>
    <row r="495" spans="1:2" x14ac:dyDescent="0.25">
      <c r="A495" s="237" t="str">
        <f>IF(CopyPasteSupport!A495&lt;&gt;"",CONCATENATE(CopyPasteSupport!A495,": ",CopyPasteSupport!B495," ",CopyPasteSupport!C495),"")</f>
        <v/>
      </c>
      <c r="B495" s="238"/>
    </row>
    <row r="496" spans="1:2" x14ac:dyDescent="0.25">
      <c r="A496" s="237" t="str">
        <f>IF(CopyPasteSupport!A496&lt;&gt;"",CONCATENATE(CopyPasteSupport!A496,": ",CopyPasteSupport!B496," ",CopyPasteSupport!C496),"")</f>
        <v/>
      </c>
      <c r="B496" s="238"/>
    </row>
    <row r="497" spans="1:2" x14ac:dyDescent="0.25">
      <c r="A497" s="237" t="str">
        <f>IF(CopyPasteSupport!A497&lt;&gt;"",CONCATENATE(CopyPasteSupport!A497,": ",CopyPasteSupport!B497," ",CopyPasteSupport!C497),"")</f>
        <v/>
      </c>
      <c r="B497" s="238"/>
    </row>
    <row r="498" spans="1:2" x14ac:dyDescent="0.25">
      <c r="A498" s="237" t="str">
        <f>IF(CopyPasteSupport!A498&lt;&gt;"",CONCATENATE(CopyPasteSupport!A498,": ",CopyPasteSupport!B498," ",CopyPasteSupport!C498),"")</f>
        <v/>
      </c>
      <c r="B498" s="238"/>
    </row>
    <row r="499" spans="1:2" x14ac:dyDescent="0.25">
      <c r="A499" s="237" t="str">
        <f>IF(CopyPasteSupport!A499&lt;&gt;"",CONCATENATE(CopyPasteSupport!A499,": ",CopyPasteSupport!B499," ",CopyPasteSupport!C499),"")</f>
        <v/>
      </c>
      <c r="B499" s="238"/>
    </row>
    <row r="500" spans="1:2" x14ac:dyDescent="0.25">
      <c r="A500" s="237" t="str">
        <f>IF(CopyPasteSupport!A500&lt;&gt;"",CONCATENATE(CopyPasteSupport!A500,": ",CopyPasteSupport!B500," ",CopyPasteSupport!C500),"")</f>
        <v/>
      </c>
      <c r="B500" s="238"/>
    </row>
    <row r="501" spans="1:2" x14ac:dyDescent="0.25">
      <c r="A501" s="237" t="str">
        <f>IF(CopyPasteSupport!A501&lt;&gt;"",CONCATENATE(CopyPasteSupport!A501,": ",CopyPasteSupport!B501," ",CopyPasteSupport!C501),"")</f>
        <v/>
      </c>
      <c r="B501" s="238"/>
    </row>
    <row r="502" spans="1:2" x14ac:dyDescent="0.25">
      <c r="A502" s="237" t="str">
        <f>IF(CopyPasteSupport!A502&lt;&gt;"",CONCATENATE(CopyPasteSupport!A502,": ",CopyPasteSupport!B502," ",CopyPasteSupport!C502),"")</f>
        <v/>
      </c>
      <c r="B502" s="238"/>
    </row>
    <row r="503" spans="1:2" x14ac:dyDescent="0.25">
      <c r="A503" s="237" t="str">
        <f>IF(CopyPasteSupport!A503&lt;&gt;"",CONCATENATE(CopyPasteSupport!A503,": ",CopyPasteSupport!B503," ",CopyPasteSupport!C503),"")</f>
        <v/>
      </c>
      <c r="B503" s="238"/>
    </row>
    <row r="504" spans="1:2" x14ac:dyDescent="0.25">
      <c r="A504" s="237" t="str">
        <f>IF(CopyPasteSupport!A504&lt;&gt;"",CONCATENATE(CopyPasteSupport!A504,": ",CopyPasteSupport!B504," ",CopyPasteSupport!C504),"")</f>
        <v/>
      </c>
      <c r="B504" s="238"/>
    </row>
    <row r="505" spans="1:2" x14ac:dyDescent="0.25">
      <c r="A505" s="237" t="str">
        <f>IF(CopyPasteSupport!A505&lt;&gt;"",CONCATENATE(CopyPasteSupport!A505,": ",CopyPasteSupport!B505," ",CopyPasteSupport!C505),"")</f>
        <v/>
      </c>
      <c r="B505" s="238"/>
    </row>
    <row r="506" spans="1:2" x14ac:dyDescent="0.25">
      <c r="A506" s="237" t="str">
        <f>IF(CopyPasteSupport!A506&lt;&gt;"",CONCATENATE(CopyPasteSupport!A506,": ",CopyPasteSupport!B506," ",CopyPasteSupport!C506),"")</f>
        <v/>
      </c>
      <c r="B506" s="238"/>
    </row>
    <row r="507" spans="1:2" x14ac:dyDescent="0.25">
      <c r="A507" s="237" t="str">
        <f>IF(CopyPasteSupport!A507&lt;&gt;"",CONCATENATE(CopyPasteSupport!A507,": ",CopyPasteSupport!B507," ",CopyPasteSupport!C507),"")</f>
        <v/>
      </c>
      <c r="B507" s="238"/>
    </row>
    <row r="508" spans="1:2" x14ac:dyDescent="0.25">
      <c r="A508" s="237" t="str">
        <f>IF(CopyPasteSupport!A508&lt;&gt;"",CONCATENATE(CopyPasteSupport!A508,": ",CopyPasteSupport!B508," ",CopyPasteSupport!C508),"")</f>
        <v/>
      </c>
      <c r="B508" s="238"/>
    </row>
    <row r="509" spans="1:2" x14ac:dyDescent="0.25">
      <c r="A509" s="237" t="str">
        <f>IF(CopyPasteSupport!A509&lt;&gt;"",CONCATENATE(CopyPasteSupport!A509,": ",CopyPasteSupport!B509," ",CopyPasteSupport!C509),"")</f>
        <v/>
      </c>
      <c r="B509" s="238"/>
    </row>
    <row r="510" spans="1:2" x14ac:dyDescent="0.25">
      <c r="A510" s="237" t="str">
        <f>IF(CopyPasteSupport!A510&lt;&gt;"",CONCATENATE(CopyPasteSupport!A510,": ",CopyPasteSupport!B510," ",CopyPasteSupport!C510),"")</f>
        <v/>
      </c>
      <c r="B510" s="238"/>
    </row>
    <row r="511" spans="1:2" x14ac:dyDescent="0.25">
      <c r="A511" s="237" t="str">
        <f>IF(CopyPasteSupport!A511&lt;&gt;"",CONCATENATE(CopyPasteSupport!A511,": ",CopyPasteSupport!B511," ",CopyPasteSupport!C511),"")</f>
        <v/>
      </c>
      <c r="B511" s="238"/>
    </row>
    <row r="512" spans="1:2" x14ac:dyDescent="0.25">
      <c r="A512" s="237" t="str">
        <f>IF(CopyPasteSupport!A512&lt;&gt;"",CONCATENATE(CopyPasteSupport!A512,": ",CopyPasteSupport!B512," ",CopyPasteSupport!C512),"")</f>
        <v/>
      </c>
      <c r="B512" s="238"/>
    </row>
    <row r="513" spans="1:2" x14ac:dyDescent="0.25">
      <c r="A513" s="237" t="str">
        <f>IF(CopyPasteSupport!A513&lt;&gt;"",CONCATENATE(CopyPasteSupport!A513,": ",CopyPasteSupport!B513," ",CopyPasteSupport!C513),"")</f>
        <v/>
      </c>
      <c r="B513" s="238"/>
    </row>
    <row r="514" spans="1:2" x14ac:dyDescent="0.25">
      <c r="A514" s="237" t="str">
        <f>IF(CopyPasteSupport!A514&lt;&gt;"",CONCATENATE(CopyPasteSupport!A514,": ",CopyPasteSupport!B514," ",CopyPasteSupport!C514),"")</f>
        <v/>
      </c>
      <c r="B514" s="238"/>
    </row>
    <row r="515" spans="1:2" x14ac:dyDescent="0.25">
      <c r="A515" s="237" t="str">
        <f>IF(CopyPasteSupport!A515&lt;&gt;"",CONCATENATE(CopyPasteSupport!A515,": ",CopyPasteSupport!B515," ",CopyPasteSupport!C515),"")</f>
        <v/>
      </c>
      <c r="B515" s="238"/>
    </row>
    <row r="516" spans="1:2" x14ac:dyDescent="0.25">
      <c r="A516" s="237" t="str">
        <f>IF(CopyPasteSupport!A516&lt;&gt;"",CONCATENATE(CopyPasteSupport!A516,": ",CopyPasteSupport!B516," ",CopyPasteSupport!C516),"")</f>
        <v/>
      </c>
      <c r="B516" s="238"/>
    </row>
    <row r="517" spans="1:2" x14ac:dyDescent="0.25">
      <c r="A517" s="237" t="str">
        <f>IF(CopyPasteSupport!A517&lt;&gt;"",CONCATENATE(CopyPasteSupport!A517,": ",CopyPasteSupport!B517," ",CopyPasteSupport!C517),"")</f>
        <v/>
      </c>
      <c r="B517" s="238"/>
    </row>
    <row r="518" spans="1:2" x14ac:dyDescent="0.25">
      <c r="A518" s="237" t="str">
        <f>IF(CopyPasteSupport!A518&lt;&gt;"",CONCATENATE(CopyPasteSupport!A518,": ",CopyPasteSupport!B518," ",CopyPasteSupport!C518),"")</f>
        <v/>
      </c>
      <c r="B518" s="238"/>
    </row>
    <row r="519" spans="1:2" x14ac:dyDescent="0.25">
      <c r="A519" s="237" t="str">
        <f>IF(CopyPasteSupport!A519&lt;&gt;"",CONCATENATE(CopyPasteSupport!A519,": ",CopyPasteSupport!B519," ",CopyPasteSupport!C519),"")</f>
        <v/>
      </c>
      <c r="B519" s="238"/>
    </row>
    <row r="520" spans="1:2" x14ac:dyDescent="0.25">
      <c r="A520" s="237" t="str">
        <f>IF(CopyPasteSupport!A520&lt;&gt;"",CONCATENATE(CopyPasteSupport!A520,": ",CopyPasteSupport!B520," ",CopyPasteSupport!C520),"")</f>
        <v/>
      </c>
      <c r="B520" s="238"/>
    </row>
    <row r="521" spans="1:2" x14ac:dyDescent="0.25">
      <c r="A521" s="237" t="str">
        <f>IF(CopyPasteSupport!A521&lt;&gt;"",CONCATENATE(CopyPasteSupport!A521,": ",CopyPasteSupport!B521," ",CopyPasteSupport!C521),"")</f>
        <v/>
      </c>
      <c r="B521" s="238"/>
    </row>
    <row r="522" spans="1:2" x14ac:dyDescent="0.25">
      <c r="A522" s="237" t="str">
        <f>IF(CopyPasteSupport!A522&lt;&gt;"",CONCATENATE(CopyPasteSupport!A522,": ",CopyPasteSupport!B522," ",CopyPasteSupport!C522),"")</f>
        <v/>
      </c>
      <c r="B522" s="238"/>
    </row>
    <row r="523" spans="1:2" x14ac:dyDescent="0.25">
      <c r="A523" s="237" t="str">
        <f>IF(CopyPasteSupport!A523&lt;&gt;"",CONCATENATE(CopyPasteSupport!A523,": ",CopyPasteSupport!B523," ",CopyPasteSupport!C523),"")</f>
        <v/>
      </c>
      <c r="B523" s="238"/>
    </row>
    <row r="524" spans="1:2" x14ac:dyDescent="0.25">
      <c r="A524" s="237" t="str">
        <f>IF(CopyPasteSupport!A524&lt;&gt;"",CONCATENATE(CopyPasteSupport!A524,": ",CopyPasteSupport!B524," ",CopyPasteSupport!C524),"")</f>
        <v/>
      </c>
      <c r="B524" s="238"/>
    </row>
    <row r="525" spans="1:2" x14ac:dyDescent="0.25">
      <c r="A525" s="237" t="str">
        <f>IF(CopyPasteSupport!A525&lt;&gt;"",CONCATENATE(CopyPasteSupport!A525,": ",CopyPasteSupport!B525," ",CopyPasteSupport!C525),"")</f>
        <v/>
      </c>
      <c r="B525" s="238"/>
    </row>
    <row r="526" spans="1:2" x14ac:dyDescent="0.25">
      <c r="A526" s="237" t="str">
        <f>IF(CopyPasteSupport!A526&lt;&gt;"",CONCATENATE(CopyPasteSupport!A526,": ",CopyPasteSupport!B526," ",CopyPasteSupport!C526),"")</f>
        <v/>
      </c>
      <c r="B526" s="238"/>
    </row>
    <row r="527" spans="1:2" x14ac:dyDescent="0.25">
      <c r="A527" s="237" t="str">
        <f>IF(CopyPasteSupport!A527&lt;&gt;"",CONCATENATE(CopyPasteSupport!A527,": ",CopyPasteSupport!B527," ",CopyPasteSupport!C527),"")</f>
        <v/>
      </c>
      <c r="B527" s="238"/>
    </row>
    <row r="528" spans="1:2" x14ac:dyDescent="0.25">
      <c r="A528" s="237" t="str">
        <f>IF(CopyPasteSupport!A528&lt;&gt;"",CONCATENATE(CopyPasteSupport!A528,": ",CopyPasteSupport!B528," ",CopyPasteSupport!C528),"")</f>
        <v/>
      </c>
      <c r="B528" s="238"/>
    </row>
    <row r="529" spans="1:2" x14ac:dyDescent="0.25">
      <c r="A529" s="237" t="str">
        <f>IF(CopyPasteSupport!A529&lt;&gt;"",CONCATENATE(CopyPasteSupport!A529,": ",CopyPasteSupport!B529," ",CopyPasteSupport!C529),"")</f>
        <v/>
      </c>
      <c r="B529" s="238"/>
    </row>
    <row r="530" spans="1:2" x14ac:dyDescent="0.25">
      <c r="A530" s="237" t="str">
        <f>IF(CopyPasteSupport!A530&lt;&gt;"",CONCATENATE(CopyPasteSupport!A530,": ",CopyPasteSupport!B530," ",CopyPasteSupport!C530),"")</f>
        <v/>
      </c>
      <c r="B530" s="238"/>
    </row>
    <row r="531" spans="1:2" x14ac:dyDescent="0.25">
      <c r="A531" s="237" t="str">
        <f>IF(CopyPasteSupport!A531&lt;&gt;"",CONCATENATE(CopyPasteSupport!A531,": ",CopyPasteSupport!B531," ",CopyPasteSupport!C531),"")</f>
        <v/>
      </c>
      <c r="B531" s="238"/>
    </row>
    <row r="532" spans="1:2" x14ac:dyDescent="0.25">
      <c r="A532" s="237" t="str">
        <f>IF(CopyPasteSupport!A532&lt;&gt;"",CONCATENATE(CopyPasteSupport!A532,": ",CopyPasteSupport!B532," ",CopyPasteSupport!C532),"")</f>
        <v/>
      </c>
      <c r="B532" s="238"/>
    </row>
    <row r="533" spans="1:2" x14ac:dyDescent="0.25">
      <c r="A533" s="237" t="str">
        <f>IF(CopyPasteSupport!A533&lt;&gt;"",CONCATENATE(CopyPasteSupport!A533,": ",CopyPasteSupport!B533," ",CopyPasteSupport!C533),"")</f>
        <v/>
      </c>
      <c r="B533" s="238"/>
    </row>
    <row r="534" spans="1:2" x14ac:dyDescent="0.25">
      <c r="A534" s="237" t="str">
        <f>IF(CopyPasteSupport!A534&lt;&gt;"",CONCATENATE(CopyPasteSupport!A534,": ",CopyPasteSupport!B534," ",CopyPasteSupport!C534),"")</f>
        <v/>
      </c>
      <c r="B534" s="238"/>
    </row>
    <row r="535" spans="1:2" x14ac:dyDescent="0.25">
      <c r="A535" s="237" t="str">
        <f>IF(CopyPasteSupport!A535&lt;&gt;"",CONCATENATE(CopyPasteSupport!A535,": ",CopyPasteSupport!B535," ",CopyPasteSupport!C535),"")</f>
        <v/>
      </c>
      <c r="B535" s="238"/>
    </row>
    <row r="536" spans="1:2" x14ac:dyDescent="0.25">
      <c r="A536" s="237" t="str">
        <f>IF(CopyPasteSupport!A536&lt;&gt;"",CONCATENATE(CopyPasteSupport!A536,": ",CopyPasteSupport!B536," ",CopyPasteSupport!C536),"")</f>
        <v/>
      </c>
      <c r="B536" s="238"/>
    </row>
    <row r="537" spans="1:2" x14ac:dyDescent="0.25">
      <c r="A537" s="237" t="str">
        <f>IF(CopyPasteSupport!A537&lt;&gt;"",CONCATENATE(CopyPasteSupport!A537,": ",CopyPasteSupport!B537," ",CopyPasteSupport!C537),"")</f>
        <v/>
      </c>
      <c r="B537" s="238"/>
    </row>
    <row r="538" spans="1:2" x14ac:dyDescent="0.25">
      <c r="A538" s="237" t="str">
        <f>IF(CopyPasteSupport!A538&lt;&gt;"",CONCATENATE(CopyPasteSupport!A538,": ",CopyPasteSupport!B538," ",CopyPasteSupport!C538),"")</f>
        <v/>
      </c>
      <c r="B538" s="238"/>
    </row>
    <row r="539" spans="1:2" x14ac:dyDescent="0.25">
      <c r="A539" s="237" t="str">
        <f>IF(CopyPasteSupport!A539&lt;&gt;"",CONCATENATE(CopyPasteSupport!A539,": ",CopyPasteSupport!B539," ",CopyPasteSupport!C539),"")</f>
        <v/>
      </c>
      <c r="B539" s="238"/>
    </row>
    <row r="540" spans="1:2" x14ac:dyDescent="0.25">
      <c r="A540" s="237" t="str">
        <f>IF(CopyPasteSupport!A540&lt;&gt;"",CONCATENATE(CopyPasteSupport!A540,": ",CopyPasteSupport!B540," ",CopyPasteSupport!C540),"")</f>
        <v/>
      </c>
      <c r="B540" s="238"/>
    </row>
    <row r="541" spans="1:2" x14ac:dyDescent="0.25">
      <c r="A541" s="237" t="str">
        <f>IF(CopyPasteSupport!A541&lt;&gt;"",CONCATENATE(CopyPasteSupport!A541,": ",CopyPasteSupport!B541," ",CopyPasteSupport!C541),"")</f>
        <v/>
      </c>
      <c r="B541" s="238"/>
    </row>
    <row r="542" spans="1:2" x14ac:dyDescent="0.25">
      <c r="A542" s="237" t="str">
        <f>IF(CopyPasteSupport!A542&lt;&gt;"",CONCATENATE(CopyPasteSupport!A542,": ",CopyPasteSupport!B542," ",CopyPasteSupport!C542),"")</f>
        <v/>
      </c>
      <c r="B542" s="238"/>
    </row>
    <row r="543" spans="1:2" x14ac:dyDescent="0.25">
      <c r="A543" s="237" t="str">
        <f>IF(CopyPasteSupport!A543&lt;&gt;"",CONCATENATE(CopyPasteSupport!A543,": ",CopyPasteSupport!B543," ",CopyPasteSupport!C543),"")</f>
        <v/>
      </c>
      <c r="B543" s="238"/>
    </row>
    <row r="544" spans="1:2" x14ac:dyDescent="0.25">
      <c r="A544" s="237" t="str">
        <f>IF(CopyPasteSupport!A544&lt;&gt;"",CONCATENATE(CopyPasteSupport!A544,": ",CopyPasteSupport!B544," ",CopyPasteSupport!C544),"")</f>
        <v/>
      </c>
      <c r="B544" s="238"/>
    </row>
    <row r="545" spans="1:2" x14ac:dyDescent="0.25">
      <c r="A545" s="237" t="str">
        <f>IF(CopyPasteSupport!A545&lt;&gt;"",CONCATENATE(CopyPasteSupport!A545,": ",CopyPasteSupport!B545," ",CopyPasteSupport!C545),"")</f>
        <v/>
      </c>
      <c r="B545" s="238"/>
    </row>
    <row r="546" spans="1:2" x14ac:dyDescent="0.25">
      <c r="A546" s="237" t="str">
        <f>IF(CopyPasteSupport!A546&lt;&gt;"",CONCATENATE(CopyPasteSupport!A546,": ",CopyPasteSupport!B546," ",CopyPasteSupport!C546),"")</f>
        <v/>
      </c>
      <c r="B546" s="238"/>
    </row>
    <row r="547" spans="1:2" x14ac:dyDescent="0.25">
      <c r="A547" s="237" t="str">
        <f>IF(CopyPasteSupport!A547&lt;&gt;"",CONCATENATE(CopyPasteSupport!A547,": ",CopyPasteSupport!B547," ",CopyPasteSupport!C547),"")</f>
        <v/>
      </c>
      <c r="B547" s="238"/>
    </row>
    <row r="548" spans="1:2" x14ac:dyDescent="0.25">
      <c r="A548" s="237" t="str">
        <f>IF(CopyPasteSupport!A548&lt;&gt;"",CONCATENATE(CopyPasteSupport!A548,": ",CopyPasteSupport!B548," ",CopyPasteSupport!C548),"")</f>
        <v/>
      </c>
      <c r="B548" s="238"/>
    </row>
    <row r="549" spans="1:2" x14ac:dyDescent="0.25">
      <c r="A549" s="237" t="str">
        <f>IF(CopyPasteSupport!A549&lt;&gt;"",CONCATENATE(CopyPasteSupport!A549,": ",CopyPasteSupport!B549," ",CopyPasteSupport!C549),"")</f>
        <v/>
      </c>
      <c r="B549" s="238"/>
    </row>
    <row r="550" spans="1:2" x14ac:dyDescent="0.25">
      <c r="A550" s="237" t="str">
        <f>IF(CopyPasteSupport!A550&lt;&gt;"",CONCATENATE(CopyPasteSupport!A550,": ",CopyPasteSupport!B550," ",CopyPasteSupport!C550),"")</f>
        <v/>
      </c>
      <c r="B550" s="238"/>
    </row>
    <row r="551" spans="1:2" x14ac:dyDescent="0.25">
      <c r="A551" s="237" t="str">
        <f>IF(CopyPasteSupport!A551&lt;&gt;"",CONCATENATE(CopyPasteSupport!A551,": ",CopyPasteSupport!B551," ",CopyPasteSupport!C551),"")</f>
        <v/>
      </c>
      <c r="B551" s="238"/>
    </row>
    <row r="552" spans="1:2" x14ac:dyDescent="0.25">
      <c r="A552" s="237" t="str">
        <f>IF(CopyPasteSupport!A552&lt;&gt;"",CONCATENATE(CopyPasteSupport!A552,": ",CopyPasteSupport!B552," ",CopyPasteSupport!C552),"")</f>
        <v/>
      </c>
      <c r="B552" s="238"/>
    </row>
    <row r="553" spans="1:2" x14ac:dyDescent="0.25">
      <c r="A553" s="237" t="str">
        <f>IF(CopyPasteSupport!A553&lt;&gt;"",CONCATENATE(CopyPasteSupport!A553,": ",CopyPasteSupport!B553," ",CopyPasteSupport!C553),"")</f>
        <v/>
      </c>
      <c r="B553" s="238"/>
    </row>
    <row r="554" spans="1:2" x14ac:dyDescent="0.25">
      <c r="A554" s="237" t="str">
        <f>IF(CopyPasteSupport!A554&lt;&gt;"",CONCATENATE(CopyPasteSupport!A554,": ",CopyPasteSupport!B554," ",CopyPasteSupport!C554),"")</f>
        <v/>
      </c>
      <c r="B554" s="238"/>
    </row>
    <row r="555" spans="1:2" x14ac:dyDescent="0.25">
      <c r="A555" s="237" t="str">
        <f>IF(CopyPasteSupport!A555&lt;&gt;"",CONCATENATE(CopyPasteSupport!A555,": ",CopyPasteSupport!B555," ",CopyPasteSupport!C555),"")</f>
        <v/>
      </c>
      <c r="B555" s="238"/>
    </row>
    <row r="556" spans="1:2" x14ac:dyDescent="0.25">
      <c r="A556" s="237" t="str">
        <f>IF(CopyPasteSupport!A556&lt;&gt;"",CONCATENATE(CopyPasteSupport!A556,": ",CopyPasteSupport!B556," ",CopyPasteSupport!C556),"")</f>
        <v/>
      </c>
      <c r="B556" s="238"/>
    </row>
    <row r="557" spans="1:2" x14ac:dyDescent="0.25">
      <c r="A557" s="237" t="str">
        <f>IF(CopyPasteSupport!A557&lt;&gt;"",CONCATENATE(CopyPasteSupport!A557,": ",CopyPasteSupport!B557," ",CopyPasteSupport!C557),"")</f>
        <v/>
      </c>
      <c r="B557" s="238"/>
    </row>
    <row r="558" spans="1:2" x14ac:dyDescent="0.25">
      <c r="A558" s="237" t="str">
        <f>IF(CopyPasteSupport!A558&lt;&gt;"",CONCATENATE(CopyPasteSupport!A558,": ",CopyPasteSupport!B558," ",CopyPasteSupport!C558),"")</f>
        <v/>
      </c>
      <c r="B558" s="238"/>
    </row>
    <row r="559" spans="1:2" x14ac:dyDescent="0.25">
      <c r="A559" s="237" t="str">
        <f>IF(CopyPasteSupport!A559&lt;&gt;"",CONCATENATE(CopyPasteSupport!A559,": ",CopyPasteSupport!B559," ",CopyPasteSupport!C559),"")</f>
        <v/>
      </c>
      <c r="B559" s="238"/>
    </row>
    <row r="560" spans="1:2" x14ac:dyDescent="0.25">
      <c r="A560" s="237" t="str">
        <f>IF(CopyPasteSupport!A560&lt;&gt;"",CONCATENATE(CopyPasteSupport!A560,": ",CopyPasteSupport!B560," ",CopyPasteSupport!C560),"")</f>
        <v/>
      </c>
      <c r="B560" s="238"/>
    </row>
    <row r="561" spans="1:2" x14ac:dyDescent="0.25">
      <c r="A561" s="237" t="str">
        <f>IF(CopyPasteSupport!A561&lt;&gt;"",CONCATENATE(CopyPasteSupport!A561,": ",CopyPasteSupport!B561," ",CopyPasteSupport!C561),"")</f>
        <v/>
      </c>
      <c r="B561" s="238"/>
    </row>
    <row r="562" spans="1:2" x14ac:dyDescent="0.25">
      <c r="A562" s="237" t="str">
        <f>IF(CopyPasteSupport!A562&lt;&gt;"",CONCATENATE(CopyPasteSupport!A562,": ",CopyPasteSupport!B562," ",CopyPasteSupport!C562),"")</f>
        <v/>
      </c>
      <c r="B562" s="238"/>
    </row>
    <row r="563" spans="1:2" x14ac:dyDescent="0.25">
      <c r="A563" s="237" t="str">
        <f>IF(CopyPasteSupport!A563&lt;&gt;"",CONCATENATE(CopyPasteSupport!A563,": ",CopyPasteSupport!B563," ",CopyPasteSupport!C563),"")</f>
        <v/>
      </c>
      <c r="B563" s="238"/>
    </row>
    <row r="564" spans="1:2" x14ac:dyDescent="0.25">
      <c r="A564" s="237" t="str">
        <f>IF(CopyPasteSupport!A564&lt;&gt;"",CONCATENATE(CopyPasteSupport!A564,": ",CopyPasteSupport!B564," ",CopyPasteSupport!C564),"")</f>
        <v/>
      </c>
      <c r="B564" s="238"/>
    </row>
    <row r="565" spans="1:2" x14ac:dyDescent="0.25">
      <c r="A565" s="237" t="str">
        <f>IF(CopyPasteSupport!A565&lt;&gt;"",CONCATENATE(CopyPasteSupport!A565,": ",CopyPasteSupport!B565," ",CopyPasteSupport!C565),"")</f>
        <v/>
      </c>
      <c r="B565" s="238"/>
    </row>
    <row r="566" spans="1:2" x14ac:dyDescent="0.25">
      <c r="A566" s="237" t="str">
        <f>IF(CopyPasteSupport!A566&lt;&gt;"",CONCATENATE(CopyPasteSupport!A566,": ",CopyPasteSupport!B566," ",CopyPasteSupport!C566),"")</f>
        <v/>
      </c>
      <c r="B566" s="238"/>
    </row>
    <row r="567" spans="1:2" x14ac:dyDescent="0.25">
      <c r="A567" s="237" t="str">
        <f>IF(CopyPasteSupport!A567&lt;&gt;"",CONCATENATE(CopyPasteSupport!A567,": ",CopyPasteSupport!B567," ",CopyPasteSupport!C567),"")</f>
        <v/>
      </c>
      <c r="B567" s="238"/>
    </row>
    <row r="568" spans="1:2" x14ac:dyDescent="0.25">
      <c r="A568" s="237" t="str">
        <f>IF(CopyPasteSupport!A568&lt;&gt;"",CONCATENATE(CopyPasteSupport!A568,": ",CopyPasteSupport!B568," ",CopyPasteSupport!C568),"")</f>
        <v/>
      </c>
      <c r="B568" s="238"/>
    </row>
    <row r="569" spans="1:2" x14ac:dyDescent="0.25">
      <c r="A569" s="237" t="str">
        <f>IF(CopyPasteSupport!A569&lt;&gt;"",CONCATENATE(CopyPasteSupport!A569,": ",CopyPasteSupport!B569," ",CopyPasteSupport!C569),"")</f>
        <v/>
      </c>
      <c r="B569" s="238"/>
    </row>
    <row r="570" spans="1:2" x14ac:dyDescent="0.25">
      <c r="A570" s="237" t="str">
        <f>IF(CopyPasteSupport!A570&lt;&gt;"",CONCATENATE(CopyPasteSupport!A570,": ",CopyPasteSupport!B570," ",CopyPasteSupport!C570),"")</f>
        <v/>
      </c>
      <c r="B570" s="238"/>
    </row>
    <row r="571" spans="1:2" x14ac:dyDescent="0.25">
      <c r="A571" s="237" t="str">
        <f>IF(CopyPasteSupport!A571&lt;&gt;"",CONCATENATE(CopyPasteSupport!A571,": ",CopyPasteSupport!B571," ",CopyPasteSupport!C571),"")</f>
        <v/>
      </c>
      <c r="B571" s="238"/>
    </row>
    <row r="572" spans="1:2" x14ac:dyDescent="0.25">
      <c r="A572" s="237" t="str">
        <f>IF(CopyPasteSupport!A572&lt;&gt;"",CONCATENATE(CopyPasteSupport!A572,": ",CopyPasteSupport!B572," ",CopyPasteSupport!C572),"")</f>
        <v/>
      </c>
      <c r="B572" s="238"/>
    </row>
    <row r="573" spans="1:2" x14ac:dyDescent="0.25">
      <c r="A573" s="237" t="str">
        <f>IF(CopyPasteSupport!A573&lt;&gt;"",CONCATENATE(CopyPasteSupport!A573,": ",CopyPasteSupport!B573," ",CopyPasteSupport!C573),"")</f>
        <v/>
      </c>
      <c r="B573" s="238"/>
    </row>
    <row r="574" spans="1:2" x14ac:dyDescent="0.25">
      <c r="A574" s="237" t="str">
        <f>IF(CopyPasteSupport!A574&lt;&gt;"",CONCATENATE(CopyPasteSupport!A574,": ",CopyPasteSupport!B574," ",CopyPasteSupport!C574),"")</f>
        <v/>
      </c>
      <c r="B574" s="238"/>
    </row>
    <row r="575" spans="1:2" x14ac:dyDescent="0.25">
      <c r="A575" s="237" t="str">
        <f>IF(CopyPasteSupport!A575&lt;&gt;"",CONCATENATE(CopyPasteSupport!A575,": ",CopyPasteSupport!B575," ",CopyPasteSupport!C575),"")</f>
        <v/>
      </c>
      <c r="B575" s="238"/>
    </row>
    <row r="576" spans="1:2" x14ac:dyDescent="0.25">
      <c r="A576" s="237" t="str">
        <f>IF(CopyPasteSupport!A576&lt;&gt;"",CONCATENATE(CopyPasteSupport!A576,": ",CopyPasteSupport!B576," ",CopyPasteSupport!C576),"")</f>
        <v/>
      </c>
      <c r="B576" s="238"/>
    </row>
    <row r="577" spans="1:2" x14ac:dyDescent="0.25">
      <c r="A577" s="237" t="str">
        <f>IF(CopyPasteSupport!A577&lt;&gt;"",CONCATENATE(CopyPasteSupport!A577,": ",CopyPasteSupport!B577," ",CopyPasteSupport!C577),"")</f>
        <v/>
      </c>
      <c r="B577" s="238"/>
    </row>
    <row r="578" spans="1:2" x14ac:dyDescent="0.25">
      <c r="A578" s="237" t="str">
        <f>IF(CopyPasteSupport!A578&lt;&gt;"",CONCATENATE(CopyPasteSupport!A578,": ",CopyPasteSupport!B578," ",CopyPasteSupport!C578),"")</f>
        <v/>
      </c>
      <c r="B578" s="238"/>
    </row>
    <row r="579" spans="1:2" x14ac:dyDescent="0.25">
      <c r="A579" s="237" t="str">
        <f>IF(CopyPasteSupport!A579&lt;&gt;"",CONCATENATE(CopyPasteSupport!A579,": ",CopyPasteSupport!B579," ",CopyPasteSupport!C579),"")</f>
        <v/>
      </c>
      <c r="B579" s="238"/>
    </row>
    <row r="580" spans="1:2" x14ac:dyDescent="0.25">
      <c r="A580" s="237" t="str">
        <f>IF(CopyPasteSupport!A580&lt;&gt;"",CONCATENATE(CopyPasteSupport!A580,": ",CopyPasteSupport!B580," ",CopyPasteSupport!C580),"")</f>
        <v/>
      </c>
      <c r="B580" s="238"/>
    </row>
    <row r="581" spans="1:2" x14ac:dyDescent="0.25">
      <c r="A581" s="237" t="str">
        <f>IF(CopyPasteSupport!A581&lt;&gt;"",CONCATENATE(CopyPasteSupport!A581,": ",CopyPasteSupport!B581," ",CopyPasteSupport!C581),"")</f>
        <v/>
      </c>
      <c r="B581" s="238"/>
    </row>
    <row r="582" spans="1:2" x14ac:dyDescent="0.25">
      <c r="A582" s="237" t="str">
        <f>IF(CopyPasteSupport!A582&lt;&gt;"",CONCATENATE(CopyPasteSupport!A582,": ",CopyPasteSupport!B582," ",CopyPasteSupport!C582),"")</f>
        <v/>
      </c>
      <c r="B582" s="238"/>
    </row>
    <row r="583" spans="1:2" x14ac:dyDescent="0.25">
      <c r="A583" s="237" t="str">
        <f>IF(CopyPasteSupport!A583&lt;&gt;"",CONCATENATE(CopyPasteSupport!A583,": ",CopyPasteSupport!B583," ",CopyPasteSupport!C583),"")</f>
        <v/>
      </c>
      <c r="B583" s="238"/>
    </row>
    <row r="584" spans="1:2" x14ac:dyDescent="0.25">
      <c r="A584" s="237" t="str">
        <f>IF(CopyPasteSupport!A584&lt;&gt;"",CONCATENATE(CopyPasteSupport!A584,": ",CopyPasteSupport!B584," ",CopyPasteSupport!C584),"")</f>
        <v/>
      </c>
      <c r="B584" s="238"/>
    </row>
    <row r="585" spans="1:2" x14ac:dyDescent="0.25">
      <c r="A585" s="237" t="str">
        <f>IF(CopyPasteSupport!A585&lt;&gt;"",CONCATENATE(CopyPasteSupport!A585,": ",CopyPasteSupport!B585," ",CopyPasteSupport!C585),"")</f>
        <v/>
      </c>
      <c r="B585" s="238"/>
    </row>
    <row r="586" spans="1:2" x14ac:dyDescent="0.25">
      <c r="A586" s="237" t="str">
        <f>IF(CopyPasteSupport!A586&lt;&gt;"",CONCATENATE(CopyPasteSupport!A586,": ",CopyPasteSupport!B586," ",CopyPasteSupport!C586),"")</f>
        <v/>
      </c>
      <c r="B586" s="238"/>
    </row>
    <row r="587" spans="1:2" x14ac:dyDescent="0.25">
      <c r="A587" s="237" t="str">
        <f>IF(CopyPasteSupport!A587&lt;&gt;"",CONCATENATE(CopyPasteSupport!A587,": ",CopyPasteSupport!B587," ",CopyPasteSupport!C587),"")</f>
        <v/>
      </c>
      <c r="B587" s="238"/>
    </row>
    <row r="588" spans="1:2" x14ac:dyDescent="0.25">
      <c r="A588" s="237" t="str">
        <f>IF(CopyPasteSupport!A588&lt;&gt;"",CONCATENATE(CopyPasteSupport!A588,": ",CopyPasteSupport!B588," ",CopyPasteSupport!C588),"")</f>
        <v/>
      </c>
      <c r="B588" s="238"/>
    </row>
    <row r="589" spans="1:2" x14ac:dyDescent="0.25">
      <c r="A589" s="237" t="str">
        <f>IF(CopyPasteSupport!A589&lt;&gt;"",CONCATENATE(CopyPasteSupport!A589,": ",CopyPasteSupport!B589," ",CopyPasteSupport!C589),"")</f>
        <v/>
      </c>
      <c r="B589" s="238"/>
    </row>
    <row r="590" spans="1:2" x14ac:dyDescent="0.25">
      <c r="A590" s="237" t="str">
        <f>IF(CopyPasteSupport!A590&lt;&gt;"",CONCATENATE(CopyPasteSupport!A590,": ",CopyPasteSupport!B590," ",CopyPasteSupport!C590),"")</f>
        <v/>
      </c>
      <c r="B590" s="238"/>
    </row>
    <row r="591" spans="1:2" x14ac:dyDescent="0.25">
      <c r="A591" s="237" t="str">
        <f>IF(CopyPasteSupport!A591&lt;&gt;"",CONCATENATE(CopyPasteSupport!A591,": ",CopyPasteSupport!B591," ",CopyPasteSupport!C591),"")</f>
        <v/>
      </c>
      <c r="B591" s="238"/>
    </row>
    <row r="592" spans="1:2" x14ac:dyDescent="0.25">
      <c r="A592" s="237" t="str">
        <f>IF(CopyPasteSupport!A592&lt;&gt;"",CONCATENATE(CopyPasteSupport!A592,": ",CopyPasteSupport!B592," ",CopyPasteSupport!C592),"")</f>
        <v/>
      </c>
      <c r="B592" s="238"/>
    </row>
    <row r="593" spans="1:2" x14ac:dyDescent="0.25">
      <c r="A593" s="237" t="str">
        <f>IF(CopyPasteSupport!A593&lt;&gt;"",CONCATENATE(CopyPasteSupport!A593,": ",CopyPasteSupport!B593," ",CopyPasteSupport!C593),"")</f>
        <v/>
      </c>
      <c r="B593" s="238"/>
    </row>
    <row r="594" spans="1:2" x14ac:dyDescent="0.25">
      <c r="A594" s="237" t="str">
        <f>IF(CopyPasteSupport!A594&lt;&gt;"",CONCATENATE(CopyPasteSupport!A594,": ",CopyPasteSupport!B594," ",CopyPasteSupport!C594),"")</f>
        <v/>
      </c>
      <c r="B594" s="238"/>
    </row>
    <row r="595" spans="1:2" x14ac:dyDescent="0.25">
      <c r="A595" s="237" t="str">
        <f>IF(CopyPasteSupport!A595&lt;&gt;"",CONCATENATE(CopyPasteSupport!A595,": ",CopyPasteSupport!B595," ",CopyPasteSupport!C595),"")</f>
        <v/>
      </c>
      <c r="B595" s="238"/>
    </row>
    <row r="596" spans="1:2" x14ac:dyDescent="0.25">
      <c r="A596" s="237" t="str">
        <f>IF(CopyPasteSupport!A596&lt;&gt;"",CONCATENATE(CopyPasteSupport!A596,": ",CopyPasteSupport!B596," ",CopyPasteSupport!C596),"")</f>
        <v/>
      </c>
      <c r="B596" s="238"/>
    </row>
    <row r="597" spans="1:2" x14ac:dyDescent="0.25">
      <c r="A597" s="237" t="str">
        <f>IF(CopyPasteSupport!A597&lt;&gt;"",CONCATENATE(CopyPasteSupport!A597,": ",CopyPasteSupport!B597," ",CopyPasteSupport!C597),"")</f>
        <v/>
      </c>
      <c r="B597" s="238"/>
    </row>
    <row r="598" spans="1:2" x14ac:dyDescent="0.25">
      <c r="A598" s="237" t="str">
        <f>IF(CopyPasteSupport!A598&lt;&gt;"",CONCATENATE(CopyPasteSupport!A598,": ",CopyPasteSupport!B598," ",CopyPasteSupport!C598),"")</f>
        <v/>
      </c>
      <c r="B598" s="238"/>
    </row>
    <row r="599" spans="1:2" x14ac:dyDescent="0.25">
      <c r="A599" s="237" t="str">
        <f>IF(CopyPasteSupport!A599&lt;&gt;"",CONCATENATE(CopyPasteSupport!A599,": ",CopyPasteSupport!B599," ",CopyPasteSupport!C599),"")</f>
        <v/>
      </c>
      <c r="B599" s="238"/>
    </row>
    <row r="600" spans="1:2" x14ac:dyDescent="0.25">
      <c r="A600" s="237" t="str">
        <f>IF(CopyPasteSupport!A600&lt;&gt;"",CONCATENATE(CopyPasteSupport!A600,": ",CopyPasteSupport!B600," ",CopyPasteSupport!C600),"")</f>
        <v/>
      </c>
      <c r="B600" s="238"/>
    </row>
    <row r="601" spans="1:2" x14ac:dyDescent="0.25">
      <c r="A601" s="237" t="str">
        <f>IF(CopyPasteSupport!A601&lt;&gt;"",CONCATENATE(CopyPasteSupport!A601,": ",CopyPasteSupport!B601," ",CopyPasteSupport!C601),"")</f>
        <v/>
      </c>
      <c r="B601" s="238"/>
    </row>
    <row r="602" spans="1:2" x14ac:dyDescent="0.25">
      <c r="A602" s="237" t="str">
        <f>IF(CopyPasteSupport!A602&lt;&gt;"",CONCATENATE(CopyPasteSupport!A602,": ",CopyPasteSupport!B602," ",CopyPasteSupport!C602),"")</f>
        <v/>
      </c>
      <c r="B602" s="238"/>
    </row>
    <row r="603" spans="1:2" x14ac:dyDescent="0.25">
      <c r="A603" s="237" t="str">
        <f>IF(CopyPasteSupport!A603&lt;&gt;"",CONCATENATE(CopyPasteSupport!A603,": ",CopyPasteSupport!B603," ",CopyPasteSupport!C603),"")</f>
        <v/>
      </c>
      <c r="B603" s="238"/>
    </row>
    <row r="604" spans="1:2" x14ac:dyDescent="0.25">
      <c r="A604" s="237" t="str">
        <f>IF(CopyPasteSupport!A604&lt;&gt;"",CONCATENATE(CopyPasteSupport!A604,": ",CopyPasteSupport!B604," ",CopyPasteSupport!C604),"")</f>
        <v/>
      </c>
      <c r="B604" s="238"/>
    </row>
    <row r="605" spans="1:2" x14ac:dyDescent="0.25">
      <c r="A605" s="237" t="str">
        <f>IF(CopyPasteSupport!A605&lt;&gt;"",CONCATENATE(CopyPasteSupport!A605,": ",CopyPasteSupport!B605," ",CopyPasteSupport!C605),"")</f>
        <v/>
      </c>
      <c r="B605" s="238"/>
    </row>
    <row r="606" spans="1:2" x14ac:dyDescent="0.25">
      <c r="A606" s="237" t="str">
        <f>IF(CopyPasteSupport!A606&lt;&gt;"",CONCATENATE(CopyPasteSupport!A606,": ",CopyPasteSupport!B606," ",CopyPasteSupport!C606),"")</f>
        <v/>
      </c>
      <c r="B606" s="238"/>
    </row>
    <row r="607" spans="1:2" x14ac:dyDescent="0.25">
      <c r="A607" s="237" t="str">
        <f>IF(CopyPasteSupport!A607&lt;&gt;"",CONCATENATE(CopyPasteSupport!A607,": ",CopyPasteSupport!B607," ",CopyPasteSupport!C607),"")</f>
        <v/>
      </c>
      <c r="B607" s="238"/>
    </row>
    <row r="608" spans="1:2" x14ac:dyDescent="0.25">
      <c r="A608" s="237" t="str">
        <f>IF(CopyPasteSupport!A608&lt;&gt;"",CONCATENATE(CopyPasteSupport!A608,": ",CopyPasteSupport!B608," ",CopyPasteSupport!C608),"")</f>
        <v/>
      </c>
      <c r="B608" s="238"/>
    </row>
    <row r="609" spans="1:2" x14ac:dyDescent="0.25">
      <c r="A609" s="237" t="str">
        <f>IF(CopyPasteSupport!A609&lt;&gt;"",CONCATENATE(CopyPasteSupport!A609,": ",CopyPasteSupport!B609," ",CopyPasteSupport!C609),"")</f>
        <v/>
      </c>
      <c r="B609" s="238"/>
    </row>
    <row r="610" spans="1:2" x14ac:dyDescent="0.25">
      <c r="A610" s="237" t="str">
        <f>IF(CopyPasteSupport!A610&lt;&gt;"",CONCATENATE(CopyPasteSupport!A610,": ",CopyPasteSupport!B610," ",CopyPasteSupport!C610),"")</f>
        <v/>
      </c>
      <c r="B610" s="238"/>
    </row>
    <row r="611" spans="1:2" x14ac:dyDescent="0.25">
      <c r="A611" s="237" t="str">
        <f>IF(CopyPasteSupport!A611&lt;&gt;"",CONCATENATE(CopyPasteSupport!A611,": ",CopyPasteSupport!B611," ",CopyPasteSupport!C611),"")</f>
        <v/>
      </c>
      <c r="B611" s="238"/>
    </row>
    <row r="612" spans="1:2" x14ac:dyDescent="0.25">
      <c r="A612" s="237" t="str">
        <f>IF(CopyPasteSupport!A612&lt;&gt;"",CONCATENATE(CopyPasteSupport!A612,": ",CopyPasteSupport!B612," ",CopyPasteSupport!C612),"")</f>
        <v/>
      </c>
      <c r="B612" s="238"/>
    </row>
    <row r="613" spans="1:2" x14ac:dyDescent="0.25">
      <c r="A613" s="237" t="str">
        <f>IF(CopyPasteSupport!A613&lt;&gt;"",CONCATENATE(CopyPasteSupport!A613,": ",CopyPasteSupport!B613," ",CopyPasteSupport!C613),"")</f>
        <v/>
      </c>
      <c r="B613" s="238"/>
    </row>
    <row r="614" spans="1:2" x14ac:dyDescent="0.25">
      <c r="A614" s="237" t="str">
        <f>IF(CopyPasteSupport!A614&lt;&gt;"",CONCATENATE(CopyPasteSupport!A614,": ",CopyPasteSupport!B614," ",CopyPasteSupport!C614),"")</f>
        <v/>
      </c>
      <c r="B614" s="238"/>
    </row>
    <row r="615" spans="1:2" x14ac:dyDescent="0.25">
      <c r="A615" s="237" t="str">
        <f>IF(CopyPasteSupport!A615&lt;&gt;"",CONCATENATE(CopyPasteSupport!A615,": ",CopyPasteSupport!B615," ",CopyPasteSupport!C615),"")</f>
        <v/>
      </c>
      <c r="B615" s="238"/>
    </row>
    <row r="616" spans="1:2" x14ac:dyDescent="0.25">
      <c r="A616" s="237" t="str">
        <f>IF(CopyPasteSupport!A616&lt;&gt;"",CONCATENATE(CopyPasteSupport!A616,": ",CopyPasteSupport!B616," ",CopyPasteSupport!C616),"")</f>
        <v/>
      </c>
      <c r="B616" s="238"/>
    </row>
    <row r="617" spans="1:2" x14ac:dyDescent="0.25">
      <c r="A617" s="237" t="str">
        <f>IF(CopyPasteSupport!A617&lt;&gt;"",CONCATENATE(CopyPasteSupport!A617,": ",CopyPasteSupport!B617," ",CopyPasteSupport!C617),"")</f>
        <v/>
      </c>
      <c r="B617" s="238"/>
    </row>
    <row r="618" spans="1:2" x14ac:dyDescent="0.25">
      <c r="A618" s="237" t="str">
        <f>IF(CopyPasteSupport!A618&lt;&gt;"",CONCATENATE(CopyPasteSupport!A618,": ",CopyPasteSupport!B618," ",CopyPasteSupport!C618),"")</f>
        <v/>
      </c>
      <c r="B618" s="238"/>
    </row>
    <row r="619" spans="1:2" x14ac:dyDescent="0.25">
      <c r="A619" s="237" t="str">
        <f>IF(CopyPasteSupport!A619&lt;&gt;"",CONCATENATE(CopyPasteSupport!A619,": ",CopyPasteSupport!B619," ",CopyPasteSupport!C619),"")</f>
        <v/>
      </c>
      <c r="B619" s="238"/>
    </row>
    <row r="620" spans="1:2" x14ac:dyDescent="0.25">
      <c r="A620" s="237" t="str">
        <f>IF(CopyPasteSupport!A620&lt;&gt;"",CONCATENATE(CopyPasteSupport!A620,": ",CopyPasteSupport!B620," ",CopyPasteSupport!C620),"")</f>
        <v/>
      </c>
      <c r="B620" s="238"/>
    </row>
    <row r="621" spans="1:2" x14ac:dyDescent="0.25">
      <c r="A621" s="237" t="str">
        <f>IF(CopyPasteSupport!A621&lt;&gt;"",CONCATENATE(CopyPasteSupport!A621,": ",CopyPasteSupport!B621," ",CopyPasteSupport!C621),"")</f>
        <v/>
      </c>
      <c r="B621" s="238"/>
    </row>
    <row r="622" spans="1:2" x14ac:dyDescent="0.25">
      <c r="A622" s="237" t="str">
        <f>IF(CopyPasteSupport!A622&lt;&gt;"",CONCATENATE(CopyPasteSupport!A622,": ",CopyPasteSupport!B622," ",CopyPasteSupport!C622),"")</f>
        <v/>
      </c>
      <c r="B622" s="238"/>
    </row>
    <row r="623" spans="1:2" x14ac:dyDescent="0.25">
      <c r="A623" s="237" t="str">
        <f>IF(CopyPasteSupport!A623&lt;&gt;"",CONCATENATE(CopyPasteSupport!A623,": ",CopyPasteSupport!B623," ",CopyPasteSupport!C623),"")</f>
        <v/>
      </c>
      <c r="B623" s="238"/>
    </row>
    <row r="624" spans="1:2" x14ac:dyDescent="0.25">
      <c r="A624" s="237" t="str">
        <f>IF(CopyPasteSupport!A624&lt;&gt;"",CONCATENATE(CopyPasteSupport!A624,": ",CopyPasteSupport!B624," ",CopyPasteSupport!C624),"")</f>
        <v/>
      </c>
      <c r="B624" s="238"/>
    </row>
    <row r="625" spans="1:2" x14ac:dyDescent="0.25">
      <c r="A625" s="237" t="str">
        <f>IF(CopyPasteSupport!A625&lt;&gt;"",CONCATENATE(CopyPasteSupport!A625,": ",CopyPasteSupport!B625," ",CopyPasteSupport!C625),"")</f>
        <v/>
      </c>
      <c r="B625" s="238"/>
    </row>
    <row r="626" spans="1:2" x14ac:dyDescent="0.25">
      <c r="A626" s="237" t="str">
        <f>IF(CopyPasteSupport!A626&lt;&gt;"",CONCATENATE(CopyPasteSupport!A626,": ",CopyPasteSupport!B626," ",CopyPasteSupport!C626),"")</f>
        <v/>
      </c>
      <c r="B626" s="238"/>
    </row>
    <row r="627" spans="1:2" x14ac:dyDescent="0.25">
      <c r="A627" s="237" t="str">
        <f>IF(CopyPasteSupport!A627&lt;&gt;"",CONCATENATE(CopyPasteSupport!A627,": ",CopyPasteSupport!B627," ",CopyPasteSupport!C627),"")</f>
        <v/>
      </c>
      <c r="B627" s="238"/>
    </row>
    <row r="628" spans="1:2" x14ac:dyDescent="0.25">
      <c r="A628" s="237" t="str">
        <f>IF(CopyPasteSupport!A628&lt;&gt;"",CONCATENATE(CopyPasteSupport!A628,": ",CopyPasteSupport!B628," ",CopyPasteSupport!C628),"")</f>
        <v/>
      </c>
      <c r="B628" s="238"/>
    </row>
    <row r="629" spans="1:2" x14ac:dyDescent="0.25">
      <c r="A629" s="237" t="str">
        <f>IF(CopyPasteSupport!A629&lt;&gt;"",CONCATENATE(CopyPasteSupport!A629,": ",CopyPasteSupport!B629," ",CopyPasteSupport!C629),"")</f>
        <v/>
      </c>
      <c r="B629" s="238"/>
    </row>
    <row r="630" spans="1:2" x14ac:dyDescent="0.25">
      <c r="A630" s="237" t="str">
        <f>IF(CopyPasteSupport!A630&lt;&gt;"",CONCATENATE(CopyPasteSupport!A630,": ",CopyPasteSupport!B630," ",CopyPasteSupport!C630),"")</f>
        <v/>
      </c>
      <c r="B630" s="238"/>
    </row>
    <row r="631" spans="1:2" x14ac:dyDescent="0.25">
      <c r="A631" s="237" t="str">
        <f>IF(CopyPasteSupport!A631&lt;&gt;"",CONCATENATE(CopyPasteSupport!A631,": ",CopyPasteSupport!B631," ",CopyPasteSupport!C631),"")</f>
        <v/>
      </c>
      <c r="B631" s="238"/>
    </row>
    <row r="632" spans="1:2" x14ac:dyDescent="0.25">
      <c r="A632" s="237" t="str">
        <f>IF(CopyPasteSupport!A632&lt;&gt;"",CONCATENATE(CopyPasteSupport!A632,": ",CopyPasteSupport!B632," ",CopyPasteSupport!C632),"")</f>
        <v/>
      </c>
      <c r="B632" s="238"/>
    </row>
    <row r="633" spans="1:2" x14ac:dyDescent="0.25">
      <c r="A633" s="237" t="str">
        <f>IF(CopyPasteSupport!A633&lt;&gt;"",CONCATENATE(CopyPasteSupport!A633,": ",CopyPasteSupport!B633," ",CopyPasteSupport!C633),"")</f>
        <v/>
      </c>
      <c r="B633" s="238"/>
    </row>
    <row r="634" spans="1:2" x14ac:dyDescent="0.25">
      <c r="A634" s="237" t="str">
        <f>IF(CopyPasteSupport!A634&lt;&gt;"",CONCATENATE(CopyPasteSupport!A634,": ",CopyPasteSupport!B634," ",CopyPasteSupport!C634),"")</f>
        <v/>
      </c>
      <c r="B634" s="238"/>
    </row>
    <row r="635" spans="1:2" x14ac:dyDescent="0.25">
      <c r="A635" s="237" t="str">
        <f>IF(CopyPasteSupport!A635&lt;&gt;"",CONCATENATE(CopyPasteSupport!A635,": ",CopyPasteSupport!B635," ",CopyPasteSupport!C635),"")</f>
        <v/>
      </c>
      <c r="B635" s="238"/>
    </row>
    <row r="636" spans="1:2" x14ac:dyDescent="0.25">
      <c r="A636" s="237" t="str">
        <f>IF(CopyPasteSupport!A636&lt;&gt;"",CONCATENATE(CopyPasteSupport!A636,": ",CopyPasteSupport!B636," ",CopyPasteSupport!C636),"")</f>
        <v/>
      </c>
      <c r="B636" s="238"/>
    </row>
    <row r="637" spans="1:2" x14ac:dyDescent="0.25">
      <c r="A637" s="237" t="str">
        <f>IF(CopyPasteSupport!A637&lt;&gt;"",CONCATENATE(CopyPasteSupport!A637,": ",CopyPasteSupport!B637," ",CopyPasteSupport!C637),"")</f>
        <v/>
      </c>
      <c r="B637" s="238"/>
    </row>
    <row r="638" spans="1:2" x14ac:dyDescent="0.25">
      <c r="A638" s="237" t="str">
        <f>IF(CopyPasteSupport!A638&lt;&gt;"",CONCATENATE(CopyPasteSupport!A638,": ",CopyPasteSupport!B638," ",CopyPasteSupport!C638),"")</f>
        <v/>
      </c>
      <c r="B638" s="238"/>
    </row>
    <row r="639" spans="1:2" x14ac:dyDescent="0.25">
      <c r="A639" s="237" t="str">
        <f>IF(CopyPasteSupport!A639&lt;&gt;"",CONCATENATE(CopyPasteSupport!A639,": ",CopyPasteSupport!B639," ",CopyPasteSupport!C639),"")</f>
        <v/>
      </c>
      <c r="B639" s="238"/>
    </row>
    <row r="640" spans="1:2" x14ac:dyDescent="0.25">
      <c r="A640" s="237" t="str">
        <f>IF(CopyPasteSupport!A640&lt;&gt;"",CONCATENATE(CopyPasteSupport!A640,": ",CopyPasteSupport!B640," ",CopyPasteSupport!C640),"")</f>
        <v/>
      </c>
      <c r="B640" s="238"/>
    </row>
    <row r="641" spans="1:2" x14ac:dyDescent="0.25">
      <c r="A641" s="237" t="str">
        <f>IF(CopyPasteSupport!A641&lt;&gt;"",CONCATENATE(CopyPasteSupport!A641,": ",CopyPasteSupport!B641," ",CopyPasteSupport!C641),"")</f>
        <v/>
      </c>
      <c r="B641" s="238"/>
    </row>
    <row r="642" spans="1:2" x14ac:dyDescent="0.25">
      <c r="A642" s="237" t="str">
        <f>IF(CopyPasteSupport!A642&lt;&gt;"",CONCATENATE(CopyPasteSupport!A642,": ",CopyPasteSupport!B642," ",CopyPasteSupport!C642),"")</f>
        <v/>
      </c>
      <c r="B642" s="238"/>
    </row>
    <row r="643" spans="1:2" x14ac:dyDescent="0.25">
      <c r="A643" s="237" t="str">
        <f>IF(CopyPasteSupport!A643&lt;&gt;"",CONCATENATE(CopyPasteSupport!A643,": ",CopyPasteSupport!B643," ",CopyPasteSupport!C643),"")</f>
        <v/>
      </c>
      <c r="B643" s="238"/>
    </row>
    <row r="644" spans="1:2" x14ac:dyDescent="0.25">
      <c r="A644" s="237" t="str">
        <f>IF(CopyPasteSupport!A644&lt;&gt;"",CONCATENATE(CopyPasteSupport!A644,": ",CopyPasteSupport!B644," ",CopyPasteSupport!C644),"")</f>
        <v/>
      </c>
      <c r="B644" s="238"/>
    </row>
    <row r="645" spans="1:2" x14ac:dyDescent="0.25">
      <c r="A645" s="237" t="str">
        <f>IF(CopyPasteSupport!A645&lt;&gt;"",CONCATENATE(CopyPasteSupport!A645,": ",CopyPasteSupport!B645," ",CopyPasteSupport!C645),"")</f>
        <v/>
      </c>
      <c r="B645" s="238"/>
    </row>
    <row r="646" spans="1:2" x14ac:dyDescent="0.25">
      <c r="A646" s="237" t="str">
        <f>IF(CopyPasteSupport!A646&lt;&gt;"",CONCATENATE(CopyPasteSupport!A646,": ",CopyPasteSupport!B646," ",CopyPasteSupport!C646),"")</f>
        <v/>
      </c>
      <c r="B646" s="238"/>
    </row>
    <row r="647" spans="1:2" x14ac:dyDescent="0.25">
      <c r="A647" s="237" t="str">
        <f>IF(CopyPasteSupport!A647&lt;&gt;"",CONCATENATE(CopyPasteSupport!A647,": ",CopyPasteSupport!B647," ",CopyPasteSupport!C647),"")</f>
        <v/>
      </c>
      <c r="B647" s="238"/>
    </row>
    <row r="648" spans="1:2" x14ac:dyDescent="0.25">
      <c r="A648" s="237" t="str">
        <f>IF(CopyPasteSupport!A648&lt;&gt;"",CONCATENATE(CopyPasteSupport!A648,": ",CopyPasteSupport!B648," ",CopyPasteSupport!C648),"")</f>
        <v/>
      </c>
      <c r="B648" s="238"/>
    </row>
    <row r="649" spans="1:2" x14ac:dyDescent="0.25">
      <c r="A649" s="237" t="str">
        <f>IF(CopyPasteSupport!A649&lt;&gt;"",CONCATENATE(CopyPasteSupport!A649,": ",CopyPasteSupport!B649," ",CopyPasteSupport!C649),"")</f>
        <v/>
      </c>
      <c r="B649" s="238"/>
    </row>
    <row r="650" spans="1:2" x14ac:dyDescent="0.25">
      <c r="A650" s="237" t="str">
        <f>IF(CopyPasteSupport!A650&lt;&gt;"",CONCATENATE(CopyPasteSupport!A650,": ",CopyPasteSupport!B650," ",CopyPasteSupport!C650),"")</f>
        <v/>
      </c>
      <c r="B650" s="238"/>
    </row>
    <row r="651" spans="1:2" x14ac:dyDescent="0.25">
      <c r="A651" s="237" t="str">
        <f>IF(CopyPasteSupport!A651&lt;&gt;"",CONCATENATE(CopyPasteSupport!A651,": ",CopyPasteSupport!B651," ",CopyPasteSupport!C651),"")</f>
        <v/>
      </c>
      <c r="B651" s="238"/>
    </row>
    <row r="652" spans="1:2" x14ac:dyDescent="0.25">
      <c r="A652" s="237" t="str">
        <f>IF(CopyPasteSupport!A652&lt;&gt;"",CONCATENATE(CopyPasteSupport!A652,": ",CopyPasteSupport!B652," ",CopyPasteSupport!C652),"")</f>
        <v/>
      </c>
      <c r="B652" s="238"/>
    </row>
    <row r="653" spans="1:2" x14ac:dyDescent="0.25">
      <c r="A653" s="237" t="str">
        <f>IF(CopyPasteSupport!A653&lt;&gt;"",CONCATENATE(CopyPasteSupport!A653,": ",CopyPasteSupport!B653," ",CopyPasteSupport!C653),"")</f>
        <v/>
      </c>
      <c r="B653" s="238"/>
    </row>
    <row r="654" spans="1:2" x14ac:dyDescent="0.25">
      <c r="A654" s="237" t="str">
        <f>IF(CopyPasteSupport!A654&lt;&gt;"",CONCATENATE(CopyPasteSupport!A654,": ",CopyPasteSupport!B654," ",CopyPasteSupport!C654),"")</f>
        <v/>
      </c>
      <c r="B654" s="238"/>
    </row>
    <row r="655" spans="1:2" x14ac:dyDescent="0.25">
      <c r="A655" s="237" t="str">
        <f>IF(CopyPasteSupport!A655&lt;&gt;"",CONCATENATE(CopyPasteSupport!A655,": ",CopyPasteSupport!B655," ",CopyPasteSupport!C655),"")</f>
        <v/>
      </c>
      <c r="B655" s="238"/>
    </row>
    <row r="656" spans="1:2" x14ac:dyDescent="0.25">
      <c r="A656" s="237" t="str">
        <f>IF(CopyPasteSupport!A656&lt;&gt;"",CONCATENATE(CopyPasteSupport!A656,": ",CopyPasteSupport!B656," ",CopyPasteSupport!C656),"")</f>
        <v/>
      </c>
      <c r="B656" s="238"/>
    </row>
    <row r="657" spans="1:2" x14ac:dyDescent="0.25">
      <c r="A657" s="237" t="str">
        <f>IF(CopyPasteSupport!A657&lt;&gt;"",CONCATENATE(CopyPasteSupport!A657,": ",CopyPasteSupport!B657," ",CopyPasteSupport!C657),"")</f>
        <v/>
      </c>
      <c r="B657" s="238"/>
    </row>
    <row r="658" spans="1:2" x14ac:dyDescent="0.25">
      <c r="A658" s="237" t="str">
        <f>IF(CopyPasteSupport!A658&lt;&gt;"",CONCATENATE(CopyPasteSupport!A658,": ",CopyPasteSupport!B658," ",CopyPasteSupport!C658),"")</f>
        <v/>
      </c>
      <c r="B658" s="238"/>
    </row>
    <row r="659" spans="1:2" x14ac:dyDescent="0.25">
      <c r="A659" s="237" t="str">
        <f>IF(CopyPasteSupport!A659&lt;&gt;"",CONCATENATE(CopyPasteSupport!A659,": ",CopyPasteSupport!B659," ",CopyPasteSupport!C659),"")</f>
        <v/>
      </c>
      <c r="B659" s="238"/>
    </row>
    <row r="660" spans="1:2" x14ac:dyDescent="0.25">
      <c r="A660" s="237" t="str">
        <f>IF(CopyPasteSupport!A660&lt;&gt;"",CONCATENATE(CopyPasteSupport!A660,": ",CopyPasteSupport!B660," ",CopyPasteSupport!C660),"")</f>
        <v/>
      </c>
      <c r="B660" s="238"/>
    </row>
    <row r="661" spans="1:2" x14ac:dyDescent="0.25">
      <c r="A661" s="237" t="str">
        <f>IF(CopyPasteSupport!A661&lt;&gt;"",CONCATENATE(CopyPasteSupport!A661,": ",CopyPasteSupport!B661," ",CopyPasteSupport!C661),"")</f>
        <v/>
      </c>
      <c r="B661" s="238"/>
    </row>
    <row r="662" spans="1:2" x14ac:dyDescent="0.25">
      <c r="A662" s="237" t="str">
        <f>IF(CopyPasteSupport!A662&lt;&gt;"",CONCATENATE(CopyPasteSupport!A662,": ",CopyPasteSupport!B662," ",CopyPasteSupport!C662),"")</f>
        <v/>
      </c>
      <c r="B662" s="238"/>
    </row>
    <row r="663" spans="1:2" x14ac:dyDescent="0.25">
      <c r="A663" s="237" t="str">
        <f>IF(CopyPasteSupport!A663&lt;&gt;"",CONCATENATE(CopyPasteSupport!A663,": ",CopyPasteSupport!B663," ",CopyPasteSupport!C663),"")</f>
        <v/>
      </c>
      <c r="B663" s="238"/>
    </row>
    <row r="664" spans="1:2" x14ac:dyDescent="0.25">
      <c r="A664" s="237" t="str">
        <f>IF(CopyPasteSupport!A664&lt;&gt;"",CONCATENATE(CopyPasteSupport!A664,": ",CopyPasteSupport!B664," ",CopyPasteSupport!C664),"")</f>
        <v/>
      </c>
      <c r="B664" s="238"/>
    </row>
    <row r="665" spans="1:2" x14ac:dyDescent="0.25">
      <c r="A665" s="237" t="str">
        <f>IF(CopyPasteSupport!A665&lt;&gt;"",CONCATENATE(CopyPasteSupport!A665,": ",CopyPasteSupport!B665," ",CopyPasteSupport!C665),"")</f>
        <v/>
      </c>
      <c r="B665" s="238"/>
    </row>
    <row r="666" spans="1:2" x14ac:dyDescent="0.25">
      <c r="A666" s="237" t="str">
        <f>IF(CopyPasteSupport!A666&lt;&gt;"",CONCATENATE(CopyPasteSupport!A666,": ",CopyPasteSupport!B666," ",CopyPasteSupport!C666),"")</f>
        <v/>
      </c>
      <c r="B666" s="238"/>
    </row>
    <row r="667" spans="1:2" x14ac:dyDescent="0.25">
      <c r="A667" s="237" t="str">
        <f>IF(CopyPasteSupport!A667&lt;&gt;"",CONCATENATE(CopyPasteSupport!A667,": ",CopyPasteSupport!B667," ",CopyPasteSupport!C667),"")</f>
        <v/>
      </c>
      <c r="B667" s="238"/>
    </row>
    <row r="668" spans="1:2" x14ac:dyDescent="0.25">
      <c r="A668" s="237" t="str">
        <f>IF(CopyPasteSupport!A668&lt;&gt;"",CONCATENATE(CopyPasteSupport!A668,": ",CopyPasteSupport!B668," ",CopyPasteSupport!C668),"")</f>
        <v/>
      </c>
      <c r="B668" s="238"/>
    </row>
    <row r="669" spans="1:2" x14ac:dyDescent="0.25">
      <c r="A669" s="237" t="str">
        <f>IF(CopyPasteSupport!A669&lt;&gt;"",CONCATENATE(CopyPasteSupport!A669,": ",CopyPasteSupport!B669," ",CopyPasteSupport!C669),"")</f>
        <v/>
      </c>
      <c r="B669" s="238"/>
    </row>
    <row r="670" spans="1:2" x14ac:dyDescent="0.25">
      <c r="A670" s="237" t="str">
        <f>IF(CopyPasteSupport!A670&lt;&gt;"",CONCATENATE(CopyPasteSupport!A670,": ",CopyPasteSupport!B670," ",CopyPasteSupport!C670),"")</f>
        <v/>
      </c>
      <c r="B670" s="238"/>
    </row>
    <row r="671" spans="1:2" x14ac:dyDescent="0.25">
      <c r="A671" s="237" t="str">
        <f>IF(CopyPasteSupport!A671&lt;&gt;"",CONCATENATE(CopyPasteSupport!A671,": ",CopyPasteSupport!B671," ",CopyPasteSupport!C671),"")</f>
        <v/>
      </c>
      <c r="B671" s="238"/>
    </row>
    <row r="672" spans="1:2" x14ac:dyDescent="0.25">
      <c r="A672" s="237" t="str">
        <f>IF(CopyPasteSupport!A672&lt;&gt;"",CONCATENATE(CopyPasteSupport!A672,": ",CopyPasteSupport!B672," ",CopyPasteSupport!C672),"")</f>
        <v/>
      </c>
      <c r="B672" s="238"/>
    </row>
    <row r="673" spans="1:2" x14ac:dyDescent="0.25">
      <c r="A673" s="237" t="str">
        <f>IF(CopyPasteSupport!A673&lt;&gt;"",CONCATENATE(CopyPasteSupport!A673,": ",CopyPasteSupport!B673," ",CopyPasteSupport!C673),"")</f>
        <v/>
      </c>
      <c r="B673" s="238"/>
    </row>
    <row r="674" spans="1:2" x14ac:dyDescent="0.25">
      <c r="A674" s="237" t="str">
        <f>IF(CopyPasteSupport!A674&lt;&gt;"",CONCATENATE(CopyPasteSupport!A674,": ",CopyPasteSupport!B674," ",CopyPasteSupport!C674),"")</f>
        <v/>
      </c>
      <c r="B674" s="238"/>
    </row>
    <row r="675" spans="1:2" x14ac:dyDescent="0.25">
      <c r="A675" s="237" t="str">
        <f>IF(CopyPasteSupport!A675&lt;&gt;"",CONCATENATE(CopyPasteSupport!A675,": ",CopyPasteSupport!B675," ",CopyPasteSupport!C675),"")</f>
        <v/>
      </c>
      <c r="B675" s="238"/>
    </row>
    <row r="676" spans="1:2" x14ac:dyDescent="0.25">
      <c r="A676" s="237" t="str">
        <f>IF(CopyPasteSupport!A676&lt;&gt;"",CONCATENATE(CopyPasteSupport!A676,": ",CopyPasteSupport!B676," ",CopyPasteSupport!C676),"")</f>
        <v/>
      </c>
      <c r="B676" s="238"/>
    </row>
    <row r="677" spans="1:2" x14ac:dyDescent="0.25">
      <c r="A677" s="237" t="str">
        <f>IF(CopyPasteSupport!A677&lt;&gt;"",CONCATENATE(CopyPasteSupport!A677,": ",CopyPasteSupport!B677," ",CopyPasteSupport!C677),"")</f>
        <v/>
      </c>
      <c r="B677" s="238"/>
    </row>
    <row r="678" spans="1:2" x14ac:dyDescent="0.25">
      <c r="A678" s="237" t="str">
        <f>IF(CopyPasteSupport!A678&lt;&gt;"",CONCATENATE(CopyPasteSupport!A678,": ",CopyPasteSupport!B678," ",CopyPasteSupport!C678),"")</f>
        <v/>
      </c>
      <c r="B678" s="238"/>
    </row>
    <row r="679" spans="1:2" x14ac:dyDescent="0.25">
      <c r="A679" s="237" t="str">
        <f>IF(CopyPasteSupport!A679&lt;&gt;"",CONCATENATE(CopyPasteSupport!A679,": ",CopyPasteSupport!B679," ",CopyPasteSupport!C679),"")</f>
        <v/>
      </c>
      <c r="B679" s="238"/>
    </row>
    <row r="680" spans="1:2" x14ac:dyDescent="0.25">
      <c r="A680" s="237" t="str">
        <f>IF(CopyPasteSupport!A680&lt;&gt;"",CONCATENATE(CopyPasteSupport!A680,": ",CopyPasteSupport!B680," ",CopyPasteSupport!C680),"")</f>
        <v/>
      </c>
      <c r="B680" s="238"/>
    </row>
    <row r="681" spans="1:2" x14ac:dyDescent="0.25">
      <c r="A681" s="237" t="str">
        <f>IF(CopyPasteSupport!A681&lt;&gt;"",CONCATENATE(CopyPasteSupport!A681,": ",CopyPasteSupport!B681," ",CopyPasteSupport!C681),"")</f>
        <v/>
      </c>
      <c r="B681" s="238"/>
    </row>
    <row r="682" spans="1:2" x14ac:dyDescent="0.25">
      <c r="A682" s="237" t="str">
        <f>IF(CopyPasteSupport!A682&lt;&gt;"",CONCATENATE(CopyPasteSupport!A682,": ",CopyPasteSupport!B682," ",CopyPasteSupport!C682),"")</f>
        <v/>
      </c>
      <c r="B682" s="238"/>
    </row>
    <row r="683" spans="1:2" x14ac:dyDescent="0.25">
      <c r="A683" s="237" t="str">
        <f>IF(CopyPasteSupport!A683&lt;&gt;"",CONCATENATE(CopyPasteSupport!A683,": ",CopyPasteSupport!B683," ",CopyPasteSupport!C683),"")</f>
        <v/>
      </c>
      <c r="B683" s="238"/>
    </row>
    <row r="684" spans="1:2" x14ac:dyDescent="0.25">
      <c r="A684" s="237" t="str">
        <f>IF(CopyPasteSupport!A684&lt;&gt;"",CONCATENATE(CopyPasteSupport!A684,": ",CopyPasteSupport!B684," ",CopyPasteSupport!C684),"")</f>
        <v/>
      </c>
      <c r="B684" s="238"/>
    </row>
    <row r="685" spans="1:2" x14ac:dyDescent="0.25">
      <c r="A685" s="237" t="str">
        <f>IF(CopyPasteSupport!A685&lt;&gt;"",CONCATENATE(CopyPasteSupport!A685,": ",CopyPasteSupport!B685," ",CopyPasteSupport!C685),"")</f>
        <v/>
      </c>
      <c r="B685" s="238"/>
    </row>
    <row r="686" spans="1:2" x14ac:dyDescent="0.25">
      <c r="A686" s="237" t="str">
        <f>IF(CopyPasteSupport!A686&lt;&gt;"",CONCATENATE(CopyPasteSupport!A686,": ",CopyPasteSupport!B686," ",CopyPasteSupport!C686),"")</f>
        <v/>
      </c>
      <c r="B686" s="238"/>
    </row>
    <row r="687" spans="1:2" x14ac:dyDescent="0.25">
      <c r="A687" s="237" t="str">
        <f>IF(CopyPasteSupport!A687&lt;&gt;"",CONCATENATE(CopyPasteSupport!A687,": ",CopyPasteSupport!B687," ",CopyPasteSupport!C687),"")</f>
        <v/>
      </c>
      <c r="B687" s="238"/>
    </row>
    <row r="688" spans="1:2" x14ac:dyDescent="0.25">
      <c r="A688" s="237" t="str">
        <f>IF(CopyPasteSupport!A688&lt;&gt;"",CONCATENATE(CopyPasteSupport!A688,": ",CopyPasteSupport!B688," ",CopyPasteSupport!C688),"")</f>
        <v/>
      </c>
      <c r="B688" s="238"/>
    </row>
    <row r="689" spans="1:2" x14ac:dyDescent="0.25">
      <c r="A689" s="237" t="str">
        <f>IF(CopyPasteSupport!A689&lt;&gt;"",CONCATENATE(CopyPasteSupport!A689,": ",CopyPasteSupport!B689," ",CopyPasteSupport!C689),"")</f>
        <v/>
      </c>
      <c r="B689" s="238"/>
    </row>
    <row r="690" spans="1:2" x14ac:dyDescent="0.25">
      <c r="A690" s="237" t="str">
        <f>IF(CopyPasteSupport!A690&lt;&gt;"",CONCATENATE(CopyPasteSupport!A690,": ",CopyPasteSupport!B690," ",CopyPasteSupport!C690),"")</f>
        <v/>
      </c>
      <c r="B690" s="238"/>
    </row>
    <row r="691" spans="1:2" x14ac:dyDescent="0.25">
      <c r="A691" s="237" t="str">
        <f>IF(CopyPasteSupport!A691&lt;&gt;"",CONCATENATE(CopyPasteSupport!A691,": ",CopyPasteSupport!B691," ",CopyPasteSupport!C691),"")</f>
        <v/>
      </c>
      <c r="B691" s="238"/>
    </row>
    <row r="692" spans="1:2" x14ac:dyDescent="0.25">
      <c r="A692" s="237" t="str">
        <f>IF(CopyPasteSupport!A692&lt;&gt;"",CONCATENATE(CopyPasteSupport!A692,": ",CopyPasteSupport!B692," ",CopyPasteSupport!C692),"")</f>
        <v/>
      </c>
      <c r="B692" s="238"/>
    </row>
    <row r="693" spans="1:2" x14ac:dyDescent="0.25">
      <c r="A693" s="237" t="str">
        <f>IF(CopyPasteSupport!A693&lt;&gt;"",CONCATENATE(CopyPasteSupport!A693,": ",CopyPasteSupport!B693," ",CopyPasteSupport!C693),"")</f>
        <v/>
      </c>
      <c r="B693" s="238"/>
    </row>
    <row r="694" spans="1:2" x14ac:dyDescent="0.25">
      <c r="A694" s="237" t="str">
        <f>IF(CopyPasteSupport!A694&lt;&gt;"",CONCATENATE(CopyPasteSupport!A694,": ",CopyPasteSupport!B694," ",CopyPasteSupport!C694),"")</f>
        <v/>
      </c>
      <c r="B694" s="238"/>
    </row>
    <row r="695" spans="1:2" x14ac:dyDescent="0.25">
      <c r="A695" s="237" t="str">
        <f>IF(CopyPasteSupport!A695&lt;&gt;"",CONCATENATE(CopyPasteSupport!A695,": ",CopyPasteSupport!B695," ",CopyPasteSupport!C695),"")</f>
        <v/>
      </c>
      <c r="B695" s="238"/>
    </row>
    <row r="696" spans="1:2" x14ac:dyDescent="0.25">
      <c r="A696" s="237" t="str">
        <f>IF(CopyPasteSupport!A696&lt;&gt;"",CONCATENATE(CopyPasteSupport!A696,": ",CopyPasteSupport!B696," ",CopyPasteSupport!C696),"")</f>
        <v/>
      </c>
      <c r="B696" s="238"/>
    </row>
    <row r="697" spans="1:2" x14ac:dyDescent="0.25">
      <c r="A697" s="237" t="str">
        <f>IF(CopyPasteSupport!A697&lt;&gt;"",CONCATENATE(CopyPasteSupport!A697,": ",CopyPasteSupport!B697," ",CopyPasteSupport!C697),"")</f>
        <v/>
      </c>
      <c r="B697" s="238"/>
    </row>
    <row r="698" spans="1:2" x14ac:dyDescent="0.25">
      <c r="A698" s="237" t="str">
        <f>IF(CopyPasteSupport!A698&lt;&gt;"",CONCATENATE(CopyPasteSupport!A698,": ",CopyPasteSupport!B698," ",CopyPasteSupport!C698),"")</f>
        <v/>
      </c>
      <c r="B698" s="238"/>
    </row>
    <row r="699" spans="1:2" x14ac:dyDescent="0.25">
      <c r="A699" s="237" t="str">
        <f>IF(CopyPasteSupport!A699&lt;&gt;"",CONCATENATE(CopyPasteSupport!A699,": ",CopyPasteSupport!B699," ",CopyPasteSupport!C699),"")</f>
        <v/>
      </c>
      <c r="B699" s="238"/>
    </row>
    <row r="700" spans="1:2" x14ac:dyDescent="0.25">
      <c r="A700" s="237" t="str">
        <f>IF(CopyPasteSupport!A700&lt;&gt;"",CONCATENATE(CopyPasteSupport!A700,": ",CopyPasteSupport!B700," ",CopyPasteSupport!C700),"")</f>
        <v/>
      </c>
      <c r="B700" s="238"/>
    </row>
    <row r="701" spans="1:2" x14ac:dyDescent="0.25">
      <c r="A701" s="237" t="str">
        <f>IF(CopyPasteSupport!A701&lt;&gt;"",CONCATENATE(CopyPasteSupport!A701,": ",CopyPasteSupport!B701," ",CopyPasteSupport!C701),"")</f>
        <v/>
      </c>
      <c r="B701" s="238"/>
    </row>
    <row r="702" spans="1:2" x14ac:dyDescent="0.25">
      <c r="A702" s="237" t="str">
        <f>IF(CopyPasteSupport!A702&lt;&gt;"",CONCATENATE(CopyPasteSupport!A702,": ",CopyPasteSupport!B702," ",CopyPasteSupport!C702),"")</f>
        <v/>
      </c>
      <c r="B702" s="238"/>
    </row>
    <row r="703" spans="1:2" x14ac:dyDescent="0.25">
      <c r="A703" s="237" t="str">
        <f>IF(CopyPasteSupport!A703&lt;&gt;"",CONCATENATE(CopyPasteSupport!A703,": ",CopyPasteSupport!B703," ",CopyPasteSupport!C703),"")</f>
        <v/>
      </c>
      <c r="B703" s="238"/>
    </row>
    <row r="704" spans="1:2" x14ac:dyDescent="0.25">
      <c r="A704" s="237" t="str">
        <f>IF(CopyPasteSupport!A704&lt;&gt;"",CONCATENATE(CopyPasteSupport!A704,": ",CopyPasteSupport!B704," ",CopyPasteSupport!C704),"")</f>
        <v/>
      </c>
      <c r="B704" s="238"/>
    </row>
    <row r="705" spans="1:2" x14ac:dyDescent="0.25">
      <c r="A705" s="237" t="str">
        <f>IF(CopyPasteSupport!A705&lt;&gt;"",CONCATENATE(CopyPasteSupport!A705,": ",CopyPasteSupport!B705," ",CopyPasteSupport!C705),"")</f>
        <v/>
      </c>
      <c r="B705" s="238"/>
    </row>
    <row r="706" spans="1:2" x14ac:dyDescent="0.25">
      <c r="A706" s="237" t="str">
        <f>IF(CopyPasteSupport!A706&lt;&gt;"",CONCATENATE(CopyPasteSupport!A706,": ",CopyPasteSupport!B706," ",CopyPasteSupport!C706),"")</f>
        <v/>
      </c>
      <c r="B706" s="238"/>
    </row>
    <row r="707" spans="1:2" x14ac:dyDescent="0.25">
      <c r="A707" s="237" t="str">
        <f>IF(CopyPasteSupport!A707&lt;&gt;"",CONCATENATE(CopyPasteSupport!A707,": ",CopyPasteSupport!B707," ",CopyPasteSupport!C707),"")</f>
        <v/>
      </c>
      <c r="B707" s="238"/>
    </row>
    <row r="708" spans="1:2" x14ac:dyDescent="0.25">
      <c r="A708" s="237" t="str">
        <f>IF(CopyPasteSupport!A708&lt;&gt;"",CONCATENATE(CopyPasteSupport!A708,": ",CopyPasteSupport!B708," ",CopyPasteSupport!C708),"")</f>
        <v/>
      </c>
      <c r="B708" s="238"/>
    </row>
    <row r="709" spans="1:2" x14ac:dyDescent="0.25">
      <c r="A709" s="237" t="str">
        <f>IF(CopyPasteSupport!A709&lt;&gt;"",CONCATENATE(CopyPasteSupport!A709,": ",CopyPasteSupport!B709," ",CopyPasteSupport!C709),"")</f>
        <v/>
      </c>
      <c r="B709" s="238"/>
    </row>
    <row r="710" spans="1:2" x14ac:dyDescent="0.25">
      <c r="A710" s="237" t="str">
        <f>IF(CopyPasteSupport!A710&lt;&gt;"",CONCATENATE(CopyPasteSupport!A710,": ",CopyPasteSupport!B710," ",CopyPasteSupport!C710),"")</f>
        <v/>
      </c>
      <c r="B710" s="238"/>
    </row>
    <row r="711" spans="1:2" x14ac:dyDescent="0.25">
      <c r="A711" s="237" t="str">
        <f>IF(CopyPasteSupport!A711&lt;&gt;"",CONCATENATE(CopyPasteSupport!A711,": ",CopyPasteSupport!B711," ",CopyPasteSupport!C711),"")</f>
        <v/>
      </c>
      <c r="B711" s="238"/>
    </row>
    <row r="712" spans="1:2" x14ac:dyDescent="0.25">
      <c r="A712" s="237" t="str">
        <f>IF(CopyPasteSupport!A712&lt;&gt;"",CONCATENATE(CopyPasteSupport!A712,": ",CopyPasteSupport!B712," ",CopyPasteSupport!C712),"")</f>
        <v/>
      </c>
      <c r="B712" s="238"/>
    </row>
    <row r="713" spans="1:2" x14ac:dyDescent="0.25">
      <c r="A713" s="237" t="str">
        <f>IF(CopyPasteSupport!A713&lt;&gt;"",CONCATENATE(CopyPasteSupport!A713,": ",CopyPasteSupport!B713," ",CopyPasteSupport!C713),"")</f>
        <v/>
      </c>
      <c r="B713" s="238"/>
    </row>
    <row r="714" spans="1:2" x14ac:dyDescent="0.25">
      <c r="A714" s="237" t="str">
        <f>IF(CopyPasteSupport!A714&lt;&gt;"",CONCATENATE(CopyPasteSupport!A714,": ",CopyPasteSupport!B714," ",CopyPasteSupport!C714),"")</f>
        <v/>
      </c>
      <c r="B714" s="238"/>
    </row>
    <row r="715" spans="1:2" x14ac:dyDescent="0.25">
      <c r="A715" s="237" t="str">
        <f>IF(CopyPasteSupport!A715&lt;&gt;"",CONCATENATE(CopyPasteSupport!A715,": ",CopyPasteSupport!B715," ",CopyPasteSupport!C715),"")</f>
        <v/>
      </c>
      <c r="B715" s="238"/>
    </row>
    <row r="716" spans="1:2" x14ac:dyDescent="0.25">
      <c r="A716" s="237" t="str">
        <f>IF(CopyPasteSupport!A716&lt;&gt;"",CONCATENATE(CopyPasteSupport!A716,": ",CopyPasteSupport!B716," ",CopyPasteSupport!C716),"")</f>
        <v/>
      </c>
      <c r="B716" s="238"/>
    </row>
    <row r="717" spans="1:2" x14ac:dyDescent="0.25">
      <c r="A717" s="237" t="str">
        <f>IF(CopyPasteSupport!A717&lt;&gt;"",CONCATENATE(CopyPasteSupport!A717,": ",CopyPasteSupport!B717," ",CopyPasteSupport!C717),"")</f>
        <v/>
      </c>
      <c r="B717" s="238"/>
    </row>
    <row r="718" spans="1:2" x14ac:dyDescent="0.25">
      <c r="A718" s="237" t="str">
        <f>IF(CopyPasteSupport!A718&lt;&gt;"",CONCATENATE(CopyPasteSupport!A718,": ",CopyPasteSupport!B718," ",CopyPasteSupport!C718),"")</f>
        <v/>
      </c>
      <c r="B718" s="238"/>
    </row>
    <row r="719" spans="1:2" x14ac:dyDescent="0.25">
      <c r="A719" s="237" t="str">
        <f>IF(CopyPasteSupport!A719&lt;&gt;"",CONCATENATE(CopyPasteSupport!A719,": ",CopyPasteSupport!B719," ",CopyPasteSupport!C719),"")</f>
        <v/>
      </c>
      <c r="B719" s="238"/>
    </row>
    <row r="720" spans="1:2" x14ac:dyDescent="0.25">
      <c r="A720" s="237" t="str">
        <f>IF(CopyPasteSupport!A720&lt;&gt;"",CONCATENATE(CopyPasteSupport!A720,": ",CopyPasteSupport!B720," ",CopyPasteSupport!C720),"")</f>
        <v/>
      </c>
      <c r="B720" s="238"/>
    </row>
    <row r="721" spans="1:2" x14ac:dyDescent="0.25">
      <c r="A721" s="237" t="str">
        <f>IF(CopyPasteSupport!A721&lt;&gt;"",CONCATENATE(CopyPasteSupport!A721,": ",CopyPasteSupport!B721," ",CopyPasteSupport!C721),"")</f>
        <v/>
      </c>
      <c r="B721" s="238"/>
    </row>
    <row r="722" spans="1:2" x14ac:dyDescent="0.25">
      <c r="A722" s="237" t="str">
        <f>IF(CopyPasteSupport!A722&lt;&gt;"",CONCATENATE(CopyPasteSupport!A722,": ",CopyPasteSupport!B722," ",CopyPasteSupport!C722),"")</f>
        <v/>
      </c>
      <c r="B722" s="238"/>
    </row>
    <row r="723" spans="1:2" x14ac:dyDescent="0.25">
      <c r="A723" s="237" t="str">
        <f>IF(CopyPasteSupport!A723&lt;&gt;"",CONCATENATE(CopyPasteSupport!A723,": ",CopyPasteSupport!B723," ",CopyPasteSupport!C723),"")</f>
        <v/>
      </c>
      <c r="B723" s="238"/>
    </row>
    <row r="724" spans="1:2" x14ac:dyDescent="0.25">
      <c r="A724" s="237" t="str">
        <f>IF(CopyPasteSupport!A724&lt;&gt;"",CONCATENATE(CopyPasteSupport!A724,": ",CopyPasteSupport!B724," ",CopyPasteSupport!C724),"")</f>
        <v/>
      </c>
      <c r="B724" s="238"/>
    </row>
    <row r="725" spans="1:2" x14ac:dyDescent="0.25">
      <c r="A725" s="237" t="str">
        <f>IF(CopyPasteSupport!A725&lt;&gt;"",CONCATENATE(CopyPasteSupport!A725,": ",CopyPasteSupport!B725," ",CopyPasteSupport!C725),"")</f>
        <v/>
      </c>
      <c r="B725" s="238"/>
    </row>
    <row r="726" spans="1:2" x14ac:dyDescent="0.25">
      <c r="A726" s="237" t="str">
        <f>IF(CopyPasteSupport!A726&lt;&gt;"",CONCATENATE(CopyPasteSupport!A726,": ",CopyPasteSupport!B726," ",CopyPasteSupport!C726),"")</f>
        <v/>
      </c>
      <c r="B726" s="238"/>
    </row>
    <row r="727" spans="1:2" x14ac:dyDescent="0.25">
      <c r="A727" s="237" t="str">
        <f>IF(CopyPasteSupport!A727&lt;&gt;"",CONCATENATE(CopyPasteSupport!A727,": ",CopyPasteSupport!B727," ",CopyPasteSupport!C727),"")</f>
        <v/>
      </c>
      <c r="B727" s="238"/>
    </row>
    <row r="728" spans="1:2" x14ac:dyDescent="0.25">
      <c r="A728" s="237" t="str">
        <f>IF(CopyPasteSupport!A728&lt;&gt;"",CONCATENATE(CopyPasteSupport!A728,": ",CopyPasteSupport!B728," ",CopyPasteSupport!C728),"")</f>
        <v/>
      </c>
      <c r="B728" s="238"/>
    </row>
    <row r="729" spans="1:2" x14ac:dyDescent="0.25">
      <c r="A729" s="237" t="str">
        <f>IF(CopyPasteSupport!A729&lt;&gt;"",CONCATENATE(CopyPasteSupport!A729,": ",CopyPasteSupport!B729," ",CopyPasteSupport!C729),"")</f>
        <v/>
      </c>
      <c r="B729" s="238"/>
    </row>
    <row r="730" spans="1:2" x14ac:dyDescent="0.25">
      <c r="A730" s="237" t="str">
        <f>IF(CopyPasteSupport!A730&lt;&gt;"",CONCATENATE(CopyPasteSupport!A730,": ",CopyPasteSupport!B730," ",CopyPasteSupport!C730),"")</f>
        <v/>
      </c>
      <c r="B730" s="238"/>
    </row>
    <row r="731" spans="1:2" x14ac:dyDescent="0.25">
      <c r="A731" s="237" t="str">
        <f>IF(CopyPasteSupport!A731&lt;&gt;"",CONCATENATE(CopyPasteSupport!A731,": ",CopyPasteSupport!B731," ",CopyPasteSupport!C731),"")</f>
        <v/>
      </c>
      <c r="B731" s="238"/>
    </row>
    <row r="732" spans="1:2" x14ac:dyDescent="0.25">
      <c r="A732" s="237" t="str">
        <f>IF(CopyPasteSupport!A732&lt;&gt;"",CONCATENATE(CopyPasteSupport!A732,": ",CopyPasteSupport!B732," ",CopyPasteSupport!C732),"")</f>
        <v/>
      </c>
      <c r="B732" s="238"/>
    </row>
    <row r="733" spans="1:2" x14ac:dyDescent="0.25">
      <c r="A733" s="237" t="str">
        <f>IF(CopyPasteSupport!A733&lt;&gt;"",CONCATENATE(CopyPasteSupport!A733,": ",CopyPasteSupport!B733," ",CopyPasteSupport!C733),"")</f>
        <v/>
      </c>
      <c r="B733" s="238"/>
    </row>
    <row r="734" spans="1:2" x14ac:dyDescent="0.25">
      <c r="A734" s="237" t="str">
        <f>IF(CopyPasteSupport!A734&lt;&gt;"",CONCATENATE(CopyPasteSupport!A734,": ",CopyPasteSupport!B734," ",CopyPasteSupport!C734),"")</f>
        <v/>
      </c>
      <c r="B734" s="238"/>
    </row>
    <row r="735" spans="1:2" x14ac:dyDescent="0.25">
      <c r="A735" s="237" t="str">
        <f>IF(CopyPasteSupport!A735&lt;&gt;"",CONCATENATE(CopyPasteSupport!A735,": ",CopyPasteSupport!B735," ",CopyPasteSupport!C735),"")</f>
        <v/>
      </c>
      <c r="B735" s="238"/>
    </row>
    <row r="736" spans="1:2" x14ac:dyDescent="0.25">
      <c r="A736" s="237" t="str">
        <f>IF(CopyPasteSupport!A736&lt;&gt;"",CONCATENATE(CopyPasteSupport!A736,": ",CopyPasteSupport!B736," ",CopyPasteSupport!C736),"")</f>
        <v/>
      </c>
      <c r="B736" s="238"/>
    </row>
    <row r="737" spans="1:2" x14ac:dyDescent="0.25">
      <c r="A737" s="237" t="str">
        <f>IF(CopyPasteSupport!A737&lt;&gt;"",CONCATENATE(CopyPasteSupport!A737,": ",CopyPasteSupport!B737," ",CopyPasteSupport!C737),"")</f>
        <v/>
      </c>
      <c r="B737" s="238"/>
    </row>
    <row r="738" spans="1:2" x14ac:dyDescent="0.25">
      <c r="A738" s="237" t="str">
        <f>IF(CopyPasteSupport!A738&lt;&gt;"",CONCATENATE(CopyPasteSupport!A738,": ",CopyPasteSupport!B738," ",CopyPasteSupport!C738),"")</f>
        <v/>
      </c>
      <c r="B738" s="238"/>
    </row>
    <row r="739" spans="1:2" x14ac:dyDescent="0.25">
      <c r="A739" s="237" t="str">
        <f>IF(CopyPasteSupport!A739&lt;&gt;"",CONCATENATE(CopyPasteSupport!A739,": ",CopyPasteSupport!B739," ",CopyPasteSupport!C739),"")</f>
        <v/>
      </c>
      <c r="B739" s="238"/>
    </row>
    <row r="740" spans="1:2" x14ac:dyDescent="0.25">
      <c r="A740" s="237" t="str">
        <f>IF(CopyPasteSupport!A740&lt;&gt;"",CONCATENATE(CopyPasteSupport!A740,": ",CopyPasteSupport!B740," ",CopyPasteSupport!C740),"")</f>
        <v/>
      </c>
      <c r="B740" s="238"/>
    </row>
    <row r="741" spans="1:2" x14ac:dyDescent="0.25">
      <c r="A741" s="237" t="str">
        <f>IF(CopyPasteSupport!A741&lt;&gt;"",CONCATENATE(CopyPasteSupport!A741,": ",CopyPasteSupport!B741," ",CopyPasteSupport!C741),"")</f>
        <v/>
      </c>
      <c r="B741" s="238"/>
    </row>
    <row r="742" spans="1:2" x14ac:dyDescent="0.25">
      <c r="A742" s="237" t="str">
        <f>IF(CopyPasteSupport!A742&lt;&gt;"",CONCATENATE(CopyPasteSupport!A742,": ",CopyPasteSupport!B742," ",CopyPasteSupport!C742),"")</f>
        <v/>
      </c>
      <c r="B742" s="238"/>
    </row>
    <row r="743" spans="1:2" x14ac:dyDescent="0.25">
      <c r="A743" s="237" t="str">
        <f>IF(CopyPasteSupport!A743&lt;&gt;"",CONCATENATE(CopyPasteSupport!A743,": ",CopyPasteSupport!B743," ",CopyPasteSupport!C743),"")</f>
        <v/>
      </c>
      <c r="B743" s="238"/>
    </row>
    <row r="744" spans="1:2" x14ac:dyDescent="0.25">
      <c r="A744" s="237" t="str">
        <f>IF(CopyPasteSupport!A744&lt;&gt;"",CONCATENATE(CopyPasteSupport!A744,": ",CopyPasteSupport!B744," ",CopyPasteSupport!C744),"")</f>
        <v/>
      </c>
      <c r="B744" s="238"/>
    </row>
    <row r="745" spans="1:2" x14ac:dyDescent="0.25">
      <c r="A745" s="237" t="str">
        <f>IF(CopyPasteSupport!A745&lt;&gt;"",CONCATENATE(CopyPasteSupport!A745,": ",CopyPasteSupport!B745," ",CopyPasteSupport!C745),"")</f>
        <v/>
      </c>
      <c r="B745" s="238"/>
    </row>
    <row r="746" spans="1:2" x14ac:dyDescent="0.25">
      <c r="A746" s="237" t="str">
        <f>IF(CopyPasteSupport!A746&lt;&gt;"",CONCATENATE(CopyPasteSupport!A746,": ",CopyPasteSupport!B746," ",CopyPasteSupport!C746),"")</f>
        <v/>
      </c>
      <c r="B746" s="238"/>
    </row>
    <row r="747" spans="1:2" x14ac:dyDescent="0.25">
      <c r="A747" s="237" t="str">
        <f>IF(CopyPasteSupport!A747&lt;&gt;"",CONCATENATE(CopyPasteSupport!A747,": ",CopyPasteSupport!B747," ",CopyPasteSupport!C747),"")</f>
        <v/>
      </c>
      <c r="B747" s="238"/>
    </row>
    <row r="748" spans="1:2" x14ac:dyDescent="0.25">
      <c r="A748" s="237" t="str">
        <f>IF(CopyPasteSupport!A748&lt;&gt;"",CONCATENATE(CopyPasteSupport!A748,": ",CopyPasteSupport!B748," ",CopyPasteSupport!C748),"")</f>
        <v/>
      </c>
      <c r="B748" s="238"/>
    </row>
    <row r="749" spans="1:2" x14ac:dyDescent="0.25">
      <c r="A749" s="237" t="str">
        <f>IF(CopyPasteSupport!A749&lt;&gt;"",CONCATENATE(CopyPasteSupport!A749,": ",CopyPasteSupport!B749," ",CopyPasteSupport!C749),"")</f>
        <v/>
      </c>
      <c r="B749" s="238"/>
    </row>
    <row r="750" spans="1:2" x14ac:dyDescent="0.25">
      <c r="A750" s="237" t="str">
        <f>IF(CopyPasteSupport!A750&lt;&gt;"",CONCATENATE(CopyPasteSupport!A750,": ",CopyPasteSupport!B750," ",CopyPasteSupport!C750),"")</f>
        <v/>
      </c>
      <c r="B750" s="238"/>
    </row>
    <row r="751" spans="1:2" x14ac:dyDescent="0.25">
      <c r="A751" s="237" t="str">
        <f>IF(CopyPasteSupport!A751&lt;&gt;"",CONCATENATE(CopyPasteSupport!A751,": ",CopyPasteSupport!B751," ",CopyPasteSupport!C751),"")</f>
        <v/>
      </c>
      <c r="B751" s="238"/>
    </row>
    <row r="752" spans="1:2" x14ac:dyDescent="0.25">
      <c r="A752" s="237" t="str">
        <f>IF(CopyPasteSupport!A752&lt;&gt;"",CONCATENATE(CopyPasteSupport!A752,": ",CopyPasteSupport!B752," ",CopyPasteSupport!C752),"")</f>
        <v/>
      </c>
      <c r="B752" s="238"/>
    </row>
    <row r="753" spans="1:2" x14ac:dyDescent="0.25">
      <c r="A753" s="237" t="str">
        <f>IF(CopyPasteSupport!A753&lt;&gt;"",CONCATENATE(CopyPasteSupport!A753,": ",CopyPasteSupport!B753," ",CopyPasteSupport!C753),"")</f>
        <v/>
      </c>
      <c r="B753" s="238"/>
    </row>
    <row r="754" spans="1:2" x14ac:dyDescent="0.25">
      <c r="A754" s="237" t="str">
        <f>IF(CopyPasteSupport!A754&lt;&gt;"",CONCATENATE(CopyPasteSupport!A754,": ",CopyPasteSupport!B754," ",CopyPasteSupport!C754),"")</f>
        <v/>
      </c>
      <c r="B754" s="238"/>
    </row>
    <row r="755" spans="1:2" x14ac:dyDescent="0.25">
      <c r="A755" s="237" t="str">
        <f>IF(CopyPasteSupport!A755&lt;&gt;"",CONCATENATE(CopyPasteSupport!A755,": ",CopyPasteSupport!B755," ",CopyPasteSupport!C755),"")</f>
        <v/>
      </c>
      <c r="B755" s="238"/>
    </row>
    <row r="756" spans="1:2" x14ac:dyDescent="0.25">
      <c r="A756" s="237" t="str">
        <f>IF(CopyPasteSupport!A756&lt;&gt;"",CONCATENATE(CopyPasteSupport!A756,": ",CopyPasteSupport!B756," ",CopyPasteSupport!C756),"")</f>
        <v/>
      </c>
      <c r="B756" s="238"/>
    </row>
    <row r="757" spans="1:2" x14ac:dyDescent="0.25">
      <c r="A757" s="237" t="str">
        <f>IF(CopyPasteSupport!A757&lt;&gt;"",CONCATENATE(CopyPasteSupport!A757,": ",CopyPasteSupport!B757," ",CopyPasteSupport!C757),"")</f>
        <v/>
      </c>
      <c r="B757" s="238"/>
    </row>
    <row r="758" spans="1:2" x14ac:dyDescent="0.25">
      <c r="A758" s="237" t="str">
        <f>IF(CopyPasteSupport!A758&lt;&gt;"",CONCATENATE(CopyPasteSupport!A758,": ",CopyPasteSupport!B758," ",CopyPasteSupport!C758),"")</f>
        <v/>
      </c>
      <c r="B758" s="238"/>
    </row>
    <row r="759" spans="1:2" x14ac:dyDescent="0.25">
      <c r="A759" s="237" t="str">
        <f>IF(CopyPasteSupport!A759&lt;&gt;"",CONCATENATE(CopyPasteSupport!A759,": ",CopyPasteSupport!B759," ",CopyPasteSupport!C759),"")</f>
        <v/>
      </c>
      <c r="B759" s="238"/>
    </row>
    <row r="760" spans="1:2" x14ac:dyDescent="0.25">
      <c r="A760" s="237" t="str">
        <f>IF(CopyPasteSupport!A760&lt;&gt;"",CONCATENATE(CopyPasteSupport!A760,": ",CopyPasteSupport!B760," ",CopyPasteSupport!C760),"")</f>
        <v/>
      </c>
      <c r="B760" s="238"/>
    </row>
    <row r="761" spans="1:2" x14ac:dyDescent="0.25">
      <c r="A761" s="237" t="str">
        <f>IF(CopyPasteSupport!A761&lt;&gt;"",CONCATENATE(CopyPasteSupport!A761,": ",CopyPasteSupport!B761," ",CopyPasteSupport!C761),"")</f>
        <v/>
      </c>
      <c r="B761" s="238"/>
    </row>
    <row r="762" spans="1:2" x14ac:dyDescent="0.25">
      <c r="A762" s="237" t="str">
        <f>IF(CopyPasteSupport!A762&lt;&gt;"",CONCATENATE(CopyPasteSupport!A762,": ",CopyPasteSupport!B762," ",CopyPasteSupport!C762),"")</f>
        <v/>
      </c>
      <c r="B762" s="238"/>
    </row>
    <row r="763" spans="1:2" x14ac:dyDescent="0.25">
      <c r="A763" s="237" t="str">
        <f>IF(CopyPasteSupport!A763&lt;&gt;"",CONCATENATE(CopyPasteSupport!A763,": ",CopyPasteSupport!B763," ",CopyPasteSupport!C763),"")</f>
        <v/>
      </c>
      <c r="B763" s="238"/>
    </row>
    <row r="764" spans="1:2" x14ac:dyDescent="0.25">
      <c r="A764" s="237" t="str">
        <f>IF(CopyPasteSupport!A764&lt;&gt;"",CONCATENATE(CopyPasteSupport!A764,": ",CopyPasteSupport!B764," ",CopyPasteSupport!C764),"")</f>
        <v/>
      </c>
      <c r="B764" s="238"/>
    </row>
    <row r="765" spans="1:2" x14ac:dyDescent="0.25">
      <c r="A765" s="237" t="str">
        <f>IF(CopyPasteSupport!A765&lt;&gt;"",CONCATENATE(CopyPasteSupport!A765,": ",CopyPasteSupport!B765," ",CopyPasteSupport!C765),"")</f>
        <v/>
      </c>
      <c r="B765" s="238"/>
    </row>
    <row r="766" spans="1:2" x14ac:dyDescent="0.25">
      <c r="A766" s="237" t="str">
        <f>IF(CopyPasteSupport!A766&lt;&gt;"",CONCATENATE(CopyPasteSupport!A766,": ",CopyPasteSupport!B766," ",CopyPasteSupport!C766),"")</f>
        <v/>
      </c>
      <c r="B766" s="238"/>
    </row>
    <row r="767" spans="1:2" x14ac:dyDescent="0.25">
      <c r="A767" s="237" t="str">
        <f>IF(CopyPasteSupport!A767&lt;&gt;"",CONCATENATE(CopyPasteSupport!A767,": ",CopyPasteSupport!B767," ",CopyPasteSupport!C767),"")</f>
        <v/>
      </c>
      <c r="B767" s="238"/>
    </row>
    <row r="768" spans="1:2" x14ac:dyDescent="0.25">
      <c r="A768" s="237" t="str">
        <f>IF(CopyPasteSupport!A768&lt;&gt;"",CONCATENATE(CopyPasteSupport!A768,": ",CopyPasteSupport!B768," ",CopyPasteSupport!C768),"")</f>
        <v/>
      </c>
      <c r="B768" s="238"/>
    </row>
    <row r="769" spans="1:2" x14ac:dyDescent="0.25">
      <c r="A769" s="237" t="str">
        <f>IF(CopyPasteSupport!A769&lt;&gt;"",CONCATENATE(CopyPasteSupport!A769,": ",CopyPasteSupport!B769," ",CopyPasteSupport!C769),"")</f>
        <v/>
      </c>
      <c r="B769" s="238"/>
    </row>
    <row r="770" spans="1:2" x14ac:dyDescent="0.25">
      <c r="A770" s="237" t="str">
        <f>IF(CopyPasteSupport!A770&lt;&gt;"",CONCATENATE(CopyPasteSupport!A770,": ",CopyPasteSupport!B770," ",CopyPasteSupport!C770),"")</f>
        <v/>
      </c>
      <c r="B770" s="238"/>
    </row>
    <row r="771" spans="1:2" x14ac:dyDescent="0.25">
      <c r="A771" s="237" t="str">
        <f>IF(CopyPasteSupport!A771&lt;&gt;"",CONCATENATE(CopyPasteSupport!A771,": ",CopyPasteSupport!B771," ",CopyPasteSupport!C771),"")</f>
        <v/>
      </c>
      <c r="B771" s="238"/>
    </row>
    <row r="772" spans="1:2" x14ac:dyDescent="0.25">
      <c r="A772" s="237" t="str">
        <f>IF(CopyPasteSupport!A772&lt;&gt;"",CONCATENATE(CopyPasteSupport!A772,": ",CopyPasteSupport!B772," ",CopyPasteSupport!C772),"")</f>
        <v/>
      </c>
      <c r="B772" s="238"/>
    </row>
    <row r="773" spans="1:2" x14ac:dyDescent="0.25">
      <c r="A773" s="237" t="str">
        <f>IF(CopyPasteSupport!A773&lt;&gt;"",CONCATENATE(CopyPasteSupport!A773,": ",CopyPasteSupport!B773," ",CopyPasteSupport!C773),"")</f>
        <v/>
      </c>
      <c r="B773" s="238"/>
    </row>
    <row r="774" spans="1:2" x14ac:dyDescent="0.25">
      <c r="A774" s="237" t="str">
        <f>IF(CopyPasteSupport!A774&lt;&gt;"",CONCATENATE(CopyPasteSupport!A774,": ",CopyPasteSupport!B774," ",CopyPasteSupport!C774),"")</f>
        <v/>
      </c>
      <c r="B774" s="238"/>
    </row>
    <row r="775" spans="1:2" x14ac:dyDescent="0.25">
      <c r="A775" s="237" t="str">
        <f>IF(CopyPasteSupport!A775&lt;&gt;"",CONCATENATE(CopyPasteSupport!A775,": ",CopyPasteSupport!B775," ",CopyPasteSupport!C775),"")</f>
        <v/>
      </c>
      <c r="B775" s="238"/>
    </row>
    <row r="776" spans="1:2" x14ac:dyDescent="0.25">
      <c r="A776" s="237" t="str">
        <f>IF(CopyPasteSupport!A776&lt;&gt;"",CONCATENATE(CopyPasteSupport!A776,": ",CopyPasteSupport!B776," ",CopyPasteSupport!C776),"")</f>
        <v/>
      </c>
      <c r="B776" s="238"/>
    </row>
    <row r="777" spans="1:2" x14ac:dyDescent="0.25">
      <c r="A777" s="237" t="str">
        <f>IF(CopyPasteSupport!A777&lt;&gt;"",CONCATENATE(CopyPasteSupport!A777,": ",CopyPasteSupport!B777," ",CopyPasteSupport!C777),"")</f>
        <v/>
      </c>
      <c r="B777" s="238"/>
    </row>
    <row r="778" spans="1:2" x14ac:dyDescent="0.25">
      <c r="A778" s="237" t="str">
        <f>IF(CopyPasteSupport!A778&lt;&gt;"",CONCATENATE(CopyPasteSupport!A778,": ",CopyPasteSupport!B778," ",CopyPasteSupport!C778),"")</f>
        <v/>
      </c>
      <c r="B778" s="238"/>
    </row>
    <row r="779" spans="1:2" x14ac:dyDescent="0.25">
      <c r="A779" s="237" t="str">
        <f>IF(CopyPasteSupport!A779&lt;&gt;"",CONCATENATE(CopyPasteSupport!A779,": ",CopyPasteSupport!B779," ",CopyPasteSupport!C779),"")</f>
        <v/>
      </c>
      <c r="B779" s="238"/>
    </row>
    <row r="780" spans="1:2" x14ac:dyDescent="0.25">
      <c r="A780" s="237" t="str">
        <f>IF(CopyPasteSupport!A780&lt;&gt;"",CONCATENATE(CopyPasteSupport!A780,": ",CopyPasteSupport!B780," ",CopyPasteSupport!C780),"")</f>
        <v/>
      </c>
      <c r="B780" s="238"/>
    </row>
    <row r="781" spans="1:2" x14ac:dyDescent="0.25">
      <c r="A781" s="237" t="str">
        <f>IF(CopyPasteSupport!A781&lt;&gt;"",CONCATENATE(CopyPasteSupport!A781,": ",CopyPasteSupport!B781," ",CopyPasteSupport!C781),"")</f>
        <v/>
      </c>
      <c r="B781" s="238"/>
    </row>
    <row r="782" spans="1:2" x14ac:dyDescent="0.25">
      <c r="A782" s="237" t="str">
        <f>IF(CopyPasteSupport!A782&lt;&gt;"",CONCATENATE(CopyPasteSupport!A782,": ",CopyPasteSupport!B782," ",CopyPasteSupport!C782),"")</f>
        <v/>
      </c>
      <c r="B782" s="238"/>
    </row>
    <row r="783" spans="1:2" x14ac:dyDescent="0.25">
      <c r="A783" s="237" t="str">
        <f>IF(CopyPasteSupport!A783&lt;&gt;"",CONCATENATE(CopyPasteSupport!A783,": ",CopyPasteSupport!B783," ",CopyPasteSupport!C783),"")</f>
        <v/>
      </c>
      <c r="B783" s="238"/>
    </row>
    <row r="784" spans="1:2" x14ac:dyDescent="0.25">
      <c r="A784" s="237" t="str">
        <f>IF(CopyPasteSupport!A784&lt;&gt;"",CONCATENATE(CopyPasteSupport!A784,": ",CopyPasteSupport!B784," ",CopyPasteSupport!C784),"")</f>
        <v/>
      </c>
      <c r="B784" s="238"/>
    </row>
    <row r="785" spans="1:2" x14ac:dyDescent="0.25">
      <c r="A785" s="237" t="str">
        <f>IF(CopyPasteSupport!A785&lt;&gt;"",CONCATENATE(CopyPasteSupport!A785,": ",CopyPasteSupport!B785," ",CopyPasteSupport!C785),"")</f>
        <v/>
      </c>
      <c r="B785" s="238"/>
    </row>
    <row r="786" spans="1:2" x14ac:dyDescent="0.25">
      <c r="A786" s="237" t="str">
        <f>IF(CopyPasteSupport!A786&lt;&gt;"",CONCATENATE(CopyPasteSupport!A786,": ",CopyPasteSupport!B786," ",CopyPasteSupport!C786),"")</f>
        <v/>
      </c>
      <c r="B786" s="238"/>
    </row>
    <row r="787" spans="1:2" x14ac:dyDescent="0.25">
      <c r="A787" s="237" t="str">
        <f>IF(CopyPasteSupport!A787&lt;&gt;"",CONCATENATE(CopyPasteSupport!A787,": ",CopyPasteSupport!B787," ",CopyPasteSupport!C787),"")</f>
        <v/>
      </c>
      <c r="B787" s="238"/>
    </row>
    <row r="788" spans="1:2" x14ac:dyDescent="0.25">
      <c r="A788" s="237" t="str">
        <f>IF(CopyPasteSupport!A788&lt;&gt;"",CONCATENATE(CopyPasteSupport!A788,": ",CopyPasteSupport!B788," ",CopyPasteSupport!C788),"")</f>
        <v/>
      </c>
      <c r="B788" s="238"/>
    </row>
    <row r="789" spans="1:2" x14ac:dyDescent="0.25">
      <c r="A789" s="237" t="str">
        <f>IF(CopyPasteSupport!A789&lt;&gt;"",CONCATENATE(CopyPasteSupport!A789,": ",CopyPasteSupport!B789," ",CopyPasteSupport!C789),"")</f>
        <v/>
      </c>
      <c r="B789" s="238"/>
    </row>
    <row r="790" spans="1:2" x14ac:dyDescent="0.25">
      <c r="A790" s="237" t="str">
        <f>IF(CopyPasteSupport!A790&lt;&gt;"",CONCATENATE(CopyPasteSupport!A790,": ",CopyPasteSupport!B790," ",CopyPasteSupport!C790),"")</f>
        <v/>
      </c>
      <c r="B790" s="238"/>
    </row>
    <row r="791" spans="1:2" x14ac:dyDescent="0.25">
      <c r="A791" s="237" t="str">
        <f>IF(CopyPasteSupport!A791&lt;&gt;"",CONCATENATE(CopyPasteSupport!A791,": ",CopyPasteSupport!B791," ",CopyPasteSupport!C791),"")</f>
        <v/>
      </c>
      <c r="B791" s="238"/>
    </row>
    <row r="792" spans="1:2" x14ac:dyDescent="0.25">
      <c r="A792" s="237" t="str">
        <f>IF(CopyPasteSupport!A792&lt;&gt;"",CONCATENATE(CopyPasteSupport!A792,": ",CopyPasteSupport!B792," ",CopyPasteSupport!C792),"")</f>
        <v/>
      </c>
      <c r="B792" s="238"/>
    </row>
    <row r="793" spans="1:2" x14ac:dyDescent="0.25">
      <c r="A793" s="237" t="str">
        <f>IF(CopyPasteSupport!A793&lt;&gt;"",CONCATENATE(CopyPasteSupport!A793,": ",CopyPasteSupport!B793," ",CopyPasteSupport!C793),"")</f>
        <v/>
      </c>
      <c r="B793" s="238"/>
    </row>
    <row r="794" spans="1:2" x14ac:dyDescent="0.25">
      <c r="A794" s="237" t="str">
        <f>IF(CopyPasteSupport!A794&lt;&gt;"",CONCATENATE(CopyPasteSupport!A794,": ",CopyPasteSupport!B794," ",CopyPasteSupport!C794),"")</f>
        <v/>
      </c>
      <c r="B794" s="238"/>
    </row>
    <row r="795" spans="1:2" x14ac:dyDescent="0.25">
      <c r="A795" s="237" t="str">
        <f>IF(CopyPasteSupport!A795&lt;&gt;"",CONCATENATE(CopyPasteSupport!A795,": ",CopyPasteSupport!B795," ",CopyPasteSupport!C795),"")</f>
        <v/>
      </c>
      <c r="B795" s="238"/>
    </row>
    <row r="796" spans="1:2" x14ac:dyDescent="0.25">
      <c r="A796" s="237" t="str">
        <f>IF(CopyPasteSupport!A796&lt;&gt;"",CONCATENATE(CopyPasteSupport!A796,": ",CopyPasteSupport!B796," ",CopyPasteSupport!C796),"")</f>
        <v/>
      </c>
      <c r="B796" s="238"/>
    </row>
    <row r="797" spans="1:2" x14ac:dyDescent="0.25">
      <c r="A797" s="237" t="str">
        <f>IF(CopyPasteSupport!A797&lt;&gt;"",CONCATENATE(CopyPasteSupport!A797,": ",CopyPasteSupport!B797," ",CopyPasteSupport!C797),"")</f>
        <v/>
      </c>
      <c r="B797" s="238"/>
    </row>
    <row r="798" spans="1:2" x14ac:dyDescent="0.25">
      <c r="A798" s="237" t="str">
        <f>IF(CopyPasteSupport!A798&lt;&gt;"",CONCATENATE(CopyPasteSupport!A798,": ",CopyPasteSupport!B798," ",CopyPasteSupport!C798),"")</f>
        <v/>
      </c>
      <c r="B798" s="238"/>
    </row>
    <row r="799" spans="1:2" x14ac:dyDescent="0.25">
      <c r="A799" s="237" t="str">
        <f>IF(CopyPasteSupport!A799&lt;&gt;"",CONCATENATE(CopyPasteSupport!A799,": ",CopyPasteSupport!B799," ",CopyPasteSupport!C799),"")</f>
        <v/>
      </c>
      <c r="B799" s="238"/>
    </row>
    <row r="800" spans="1:2" x14ac:dyDescent="0.25">
      <c r="A800" s="237" t="str">
        <f>IF(CopyPasteSupport!A800&lt;&gt;"",CONCATENATE(CopyPasteSupport!A800,": ",CopyPasteSupport!B800," ",CopyPasteSupport!C800),"")</f>
        <v/>
      </c>
      <c r="B800" s="238"/>
    </row>
    <row r="801" spans="1:2" x14ac:dyDescent="0.25">
      <c r="A801" s="237" t="str">
        <f>IF(CopyPasteSupport!A801&lt;&gt;"",CONCATENATE(CopyPasteSupport!A801,": ",CopyPasteSupport!B801," ",CopyPasteSupport!C801),"")</f>
        <v/>
      </c>
      <c r="B801" s="238"/>
    </row>
    <row r="802" spans="1:2" x14ac:dyDescent="0.25">
      <c r="A802" s="237" t="str">
        <f>IF(CopyPasteSupport!A802&lt;&gt;"",CONCATENATE(CopyPasteSupport!A802,": ",CopyPasteSupport!B802," ",CopyPasteSupport!C802),"")</f>
        <v/>
      </c>
      <c r="B802" s="238"/>
    </row>
    <row r="803" spans="1:2" x14ac:dyDescent="0.25">
      <c r="A803" s="237" t="str">
        <f>IF(CopyPasteSupport!A803&lt;&gt;"",CONCATENATE(CopyPasteSupport!A803,": ",CopyPasteSupport!B803," ",CopyPasteSupport!C803),"")</f>
        <v/>
      </c>
      <c r="B803" s="238"/>
    </row>
    <row r="804" spans="1:2" x14ac:dyDescent="0.25">
      <c r="A804" s="237" t="str">
        <f>IF(CopyPasteSupport!A804&lt;&gt;"",CONCATENATE(CopyPasteSupport!A804,": ",CopyPasteSupport!B804," ",CopyPasteSupport!C804),"")</f>
        <v/>
      </c>
      <c r="B804" s="238"/>
    </row>
    <row r="805" spans="1:2" x14ac:dyDescent="0.25">
      <c r="A805" s="237" t="str">
        <f>IF(CopyPasteSupport!A805&lt;&gt;"",CONCATENATE(CopyPasteSupport!A805,": ",CopyPasteSupport!B805," ",CopyPasteSupport!C805),"")</f>
        <v/>
      </c>
      <c r="B805" s="238"/>
    </row>
    <row r="806" spans="1:2" x14ac:dyDescent="0.25">
      <c r="A806" s="237" t="str">
        <f>IF(CopyPasteSupport!A806&lt;&gt;"",CONCATENATE(CopyPasteSupport!A806,": ",CopyPasteSupport!B806," ",CopyPasteSupport!C806),"")</f>
        <v/>
      </c>
      <c r="B806" s="238"/>
    </row>
    <row r="807" spans="1:2" x14ac:dyDescent="0.25">
      <c r="A807" s="237" t="str">
        <f>IF(CopyPasteSupport!A807&lt;&gt;"",CONCATENATE(CopyPasteSupport!A807,": ",CopyPasteSupport!B807," ",CopyPasteSupport!C807),"")</f>
        <v/>
      </c>
      <c r="B807" s="238"/>
    </row>
    <row r="808" spans="1:2" x14ac:dyDescent="0.25">
      <c r="A808" s="237" t="str">
        <f>IF(CopyPasteSupport!A808&lt;&gt;"",CONCATENATE(CopyPasteSupport!A808,": ",CopyPasteSupport!B808," ",CopyPasteSupport!C808),"")</f>
        <v/>
      </c>
      <c r="B808" s="238"/>
    </row>
    <row r="809" spans="1:2" x14ac:dyDescent="0.25">
      <c r="A809" s="237" t="str">
        <f>IF(CopyPasteSupport!A809&lt;&gt;"",CONCATENATE(CopyPasteSupport!A809,": ",CopyPasteSupport!B809," ",CopyPasteSupport!C809),"")</f>
        <v/>
      </c>
      <c r="B809" s="238"/>
    </row>
    <row r="810" spans="1:2" x14ac:dyDescent="0.25">
      <c r="A810" s="237" t="str">
        <f>IF(CopyPasteSupport!A810&lt;&gt;"",CONCATENATE(CopyPasteSupport!A810,": ",CopyPasteSupport!B810," ",CopyPasteSupport!C810),"")</f>
        <v/>
      </c>
      <c r="B810" s="238"/>
    </row>
    <row r="811" spans="1:2" x14ac:dyDescent="0.25">
      <c r="A811" s="237" t="str">
        <f>IF(CopyPasteSupport!A811&lt;&gt;"",CONCATENATE(CopyPasteSupport!A811,": ",CopyPasteSupport!B811," ",CopyPasteSupport!C811),"")</f>
        <v/>
      </c>
      <c r="B811" s="238"/>
    </row>
    <row r="812" spans="1:2" x14ac:dyDescent="0.25">
      <c r="A812" s="237" t="str">
        <f>IF(CopyPasteSupport!A812&lt;&gt;"",CONCATENATE(CopyPasteSupport!A812,": ",CopyPasteSupport!B812," ",CopyPasteSupport!C812),"")</f>
        <v/>
      </c>
      <c r="B812" s="238"/>
    </row>
    <row r="813" spans="1:2" x14ac:dyDescent="0.25">
      <c r="A813" s="238"/>
      <c r="B813" s="238"/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2"/>
  <sheetViews>
    <sheetView showWhiteSpace="0" topLeftCell="A309" zoomScaleNormal="100" zoomScaleSheetLayoutView="70" zoomScalePageLayoutView="70" workbookViewId="0">
      <selection activeCell="A323" sqref="A323"/>
    </sheetView>
  </sheetViews>
  <sheetFormatPr defaultColWidth="5.7109375" defaultRowHeight="15" x14ac:dyDescent="0.25"/>
  <cols>
    <col min="1" max="1" width="38.28515625" style="1" customWidth="1"/>
    <col min="2" max="2" width="34" style="1" bestFit="1" customWidth="1"/>
    <col min="3" max="3" width="11.28515625" style="1" bestFit="1" customWidth="1"/>
    <col min="4" max="19" width="5.7109375" style="1" customWidth="1"/>
    <col min="20" max="16384" width="5.7109375" style="1"/>
  </cols>
  <sheetData>
    <row r="1" spans="1:2" ht="15" customHeight="1" x14ac:dyDescent="0.25">
      <c r="A1" s="1" t="s">
        <v>4</v>
      </c>
      <c r="B1" s="1">
        <f>Input_Sheet!G$4</f>
        <v>0</v>
      </c>
    </row>
    <row r="2" spans="1:2" x14ac:dyDescent="0.25">
      <c r="A2" s="1" t="s">
        <v>373</v>
      </c>
      <c r="B2" s="1">
        <f>Input_Sheet!V4</f>
        <v>0</v>
      </c>
    </row>
    <row r="3" spans="1:2" x14ac:dyDescent="0.25">
      <c r="A3" s="1" t="s">
        <v>950</v>
      </c>
      <c r="B3" s="1">
        <f>Input_Sheet!V5</f>
        <v>0</v>
      </c>
    </row>
    <row r="4" spans="1:2" x14ac:dyDescent="0.25">
      <c r="A4" s="1" t="s">
        <v>981</v>
      </c>
      <c r="B4" s="1">
        <f>Input_Sheet!V6</f>
        <v>0</v>
      </c>
    </row>
    <row r="5" spans="1:2" x14ac:dyDescent="0.25">
      <c r="A5" s="1" t="s">
        <v>951</v>
      </c>
      <c r="B5" s="1">
        <f>Input_Sheet!V7</f>
        <v>0</v>
      </c>
    </row>
    <row r="6" spans="1:2" x14ac:dyDescent="0.25">
      <c r="A6" s="1" t="s">
        <v>2</v>
      </c>
      <c r="B6" s="1">
        <f>Input_Sheet!V8</f>
        <v>0</v>
      </c>
    </row>
    <row r="7" spans="1:2" x14ac:dyDescent="0.25">
      <c r="A7" s="1" t="s">
        <v>3</v>
      </c>
      <c r="B7" s="1">
        <f>Input_Sheet!V9</f>
        <v>0</v>
      </c>
    </row>
    <row r="8" spans="1:2" x14ac:dyDescent="0.25">
      <c r="A8" s="1" t="s">
        <v>431</v>
      </c>
      <c r="B8" s="1">
        <f>Input_Sheet!V10</f>
        <v>0</v>
      </c>
    </row>
    <row r="9" spans="1:2" x14ac:dyDescent="0.25">
      <c r="A9" s="1" t="s">
        <v>949</v>
      </c>
      <c r="B9" s="1">
        <f>Input_Sheet!V11</f>
        <v>0</v>
      </c>
    </row>
    <row r="10" spans="1:2" x14ac:dyDescent="0.25">
      <c r="A10" s="1" t="s">
        <v>939</v>
      </c>
      <c r="B10" s="1">
        <f>Input_Sheet!G5</f>
        <v>0</v>
      </c>
    </row>
    <row r="11" spans="1:2" x14ac:dyDescent="0.25">
      <c r="A11" s="1" t="s">
        <v>5</v>
      </c>
      <c r="B11" s="1">
        <f>Input_Sheet!G7</f>
        <v>0</v>
      </c>
    </row>
    <row r="12" spans="1:2" x14ac:dyDescent="0.25">
      <c r="A12" s="1" t="s">
        <v>835</v>
      </c>
      <c r="B12" s="1">
        <f>Input_Sheet!G8</f>
        <v>0</v>
      </c>
    </row>
    <row r="13" spans="1:2" x14ac:dyDescent="0.25">
      <c r="A13" s="1" t="s">
        <v>267</v>
      </c>
      <c r="B13" s="1">
        <f>Input_Sheet!G6</f>
        <v>0</v>
      </c>
    </row>
    <row r="14" spans="1:2" x14ac:dyDescent="0.25">
      <c r="A14" s="1" t="s">
        <v>415</v>
      </c>
      <c r="B14" s="1">
        <f>Input_Sheet!G3</f>
        <v>0</v>
      </c>
    </row>
    <row r="16" spans="1:2" x14ac:dyDescent="0.25">
      <c r="A16" s="236" t="s">
        <v>1143</v>
      </c>
    </row>
    <row r="17" spans="1:2" x14ac:dyDescent="0.25">
      <c r="A17" s="1" t="s">
        <v>245</v>
      </c>
    </row>
    <row r="18" spans="1:2" x14ac:dyDescent="0.25">
      <c r="A18" s="236" t="s">
        <v>1143</v>
      </c>
    </row>
    <row r="19" spans="1:2" x14ac:dyDescent="0.25">
      <c r="A19" s="1" t="s">
        <v>1134</v>
      </c>
      <c r="B19" s="1">
        <f>Input_Sheet!G16</f>
        <v>0</v>
      </c>
    </row>
    <row r="20" spans="1:2" x14ac:dyDescent="0.25">
      <c r="A20" s="1" t="s">
        <v>251</v>
      </c>
      <c r="B20" s="1" t="str">
        <f>CONCATENATE(Input_Sheet!G18,IF(Input_Sheet!J18="","",", "&amp;Input_Sheet!J18))</f>
        <v/>
      </c>
    </row>
    <row r="22" spans="1:2" x14ac:dyDescent="0.25">
      <c r="A22" s="1" t="s">
        <v>375</v>
      </c>
      <c r="B22" s="1">
        <f>Input_Sheet!V16</f>
        <v>0</v>
      </c>
    </row>
    <row r="23" spans="1:2" x14ac:dyDescent="0.25">
      <c r="A23" s="1" t="s">
        <v>251</v>
      </c>
      <c r="B23" s="1" t="str">
        <f>CONCATENATE(Input_Sheet!V18,IF(Input_Sheet!Y18="","",", "&amp;Input_Sheet!Y18),IF(Input_Sheet!AB18="","",", "&amp;Input_Sheet!AB18))</f>
        <v/>
      </c>
    </row>
    <row r="25" spans="1:2" x14ac:dyDescent="0.25">
      <c r="A25" s="1" t="s">
        <v>376</v>
      </c>
      <c r="B25" s="1">
        <f>Input_Sheet!AK16</f>
        <v>0</v>
      </c>
    </row>
    <row r="26" spans="1:2" x14ac:dyDescent="0.25">
      <c r="A26" s="1" t="s">
        <v>251</v>
      </c>
      <c r="B26" s="1" t="str">
        <f>CONCATENATE(Input_Sheet!AK18,IF(Input_Sheet!AN18="","",", "&amp;Input_Sheet!AN18),IF(Input_Sheet!AQ18="","",", "&amp;Input_Sheet!AQ18))</f>
        <v/>
      </c>
    </row>
    <row r="28" spans="1:2" x14ac:dyDescent="0.25">
      <c r="A28" s="236" t="s">
        <v>1143</v>
      </c>
    </row>
    <row r="29" spans="1:2" x14ac:dyDescent="0.25">
      <c r="A29" s="1" t="s">
        <v>940</v>
      </c>
    </row>
    <row r="30" spans="1:2" x14ac:dyDescent="0.25">
      <c r="A30" s="236" t="s">
        <v>1143</v>
      </c>
    </row>
    <row r="31" spans="1:2" x14ac:dyDescent="0.25">
      <c r="A31" s="1" t="s">
        <v>10</v>
      </c>
      <c r="B31" s="1">
        <f>Input_Sheet!J24</f>
        <v>0</v>
      </c>
    </row>
    <row r="32" spans="1:2" x14ac:dyDescent="0.25">
      <c r="A32" s="1" t="s">
        <v>11</v>
      </c>
      <c r="B32" s="1">
        <f>Input_Sheet!J25</f>
        <v>0</v>
      </c>
    </row>
    <row r="33" spans="1:3" x14ac:dyDescent="0.25">
      <c r="A33" s="1" t="s">
        <v>12</v>
      </c>
      <c r="B33" s="1">
        <f>Input_Sheet!J26</f>
        <v>0</v>
      </c>
    </row>
    <row r="34" spans="1:3" x14ac:dyDescent="0.25">
      <c r="A34" s="1" t="s">
        <v>13</v>
      </c>
      <c r="B34" s="1">
        <f>Input_Sheet!J27</f>
        <v>0</v>
      </c>
    </row>
    <row r="35" spans="1:3" x14ac:dyDescent="0.25">
      <c r="A35" s="1" t="s">
        <v>14</v>
      </c>
      <c r="B35" s="1">
        <f>Input_Sheet!J28</f>
        <v>0</v>
      </c>
    </row>
    <row r="36" spans="1:3" x14ac:dyDescent="0.25">
      <c r="A36" s="1" t="s">
        <v>15</v>
      </c>
      <c r="B36" s="1">
        <f>Input_Sheet!J29</f>
        <v>0</v>
      </c>
    </row>
    <row r="37" spans="1:3" x14ac:dyDescent="0.25">
      <c r="A37" s="1" t="s">
        <v>16</v>
      </c>
      <c r="B37" s="1">
        <f>Input_Sheet!J30</f>
        <v>0</v>
      </c>
      <c r="C37" s="1">
        <f>Input_Sheet!G30</f>
        <v>0</v>
      </c>
    </row>
    <row r="38" spans="1:3" x14ac:dyDescent="0.25">
      <c r="A38" s="1" t="s">
        <v>17</v>
      </c>
      <c r="B38" s="1">
        <f>Input_Sheet!J31</f>
        <v>0</v>
      </c>
    </row>
    <row r="39" spans="1:3" x14ac:dyDescent="0.25">
      <c r="A39" s="1" t="s">
        <v>18</v>
      </c>
      <c r="B39" s="1">
        <f>Input_Sheet!J32</f>
        <v>0</v>
      </c>
    </row>
    <row r="40" spans="1:3" x14ac:dyDescent="0.25">
      <c r="A40" s="1" t="s">
        <v>19</v>
      </c>
      <c r="B40" s="1">
        <f>Input_Sheet!J33</f>
        <v>0</v>
      </c>
    </row>
    <row r="41" spans="1:3" x14ac:dyDescent="0.25">
      <c r="A41" s="1" t="s">
        <v>20</v>
      </c>
      <c r="B41" s="1">
        <f>Input_Sheet!J34</f>
        <v>0</v>
      </c>
    </row>
    <row r="42" spans="1:3" x14ac:dyDescent="0.25">
      <c r="A42" s="1" t="s">
        <v>21</v>
      </c>
      <c r="B42" s="1">
        <f>Input_Sheet!J35</f>
        <v>0</v>
      </c>
    </row>
    <row r="43" spans="1:3" x14ac:dyDescent="0.25">
      <c r="A43" s="1" t="s">
        <v>417</v>
      </c>
      <c r="B43" s="1">
        <f>Input_Sheet!J36</f>
        <v>0</v>
      </c>
    </row>
    <row r="44" spans="1:3" x14ac:dyDescent="0.25">
      <c r="A44" s="1" t="s">
        <v>22</v>
      </c>
      <c r="B44" s="1">
        <f>Input_Sheet!J37</f>
        <v>0</v>
      </c>
    </row>
    <row r="45" spans="1:3" x14ac:dyDescent="0.25">
      <c r="A45" s="1" t="s">
        <v>23</v>
      </c>
      <c r="B45" s="1">
        <f>Input_Sheet!J38</f>
        <v>0</v>
      </c>
    </row>
    <row r="46" spans="1:3" x14ac:dyDescent="0.25">
      <c r="A46" s="1" t="s">
        <v>448</v>
      </c>
      <c r="B46" s="1">
        <f>Input_Sheet!J39</f>
        <v>0</v>
      </c>
    </row>
    <row r="47" spans="1:3" x14ac:dyDescent="0.25">
      <c r="A47" s="1" t="s">
        <v>24</v>
      </c>
      <c r="B47" s="1">
        <f>Input_Sheet!J40</f>
        <v>0</v>
      </c>
    </row>
    <row r="48" spans="1:3" x14ac:dyDescent="0.25">
      <c r="A48" s="1" t="s">
        <v>25</v>
      </c>
      <c r="B48" s="1">
        <f>Input_Sheet!J41</f>
        <v>0</v>
      </c>
    </row>
    <row r="49" spans="1:3" x14ac:dyDescent="0.25">
      <c r="A49" s="1" t="s">
        <v>26</v>
      </c>
      <c r="B49" s="1">
        <f>Input_Sheet!J42</f>
        <v>0</v>
      </c>
    </row>
    <row r="50" spans="1:3" x14ac:dyDescent="0.25">
      <c r="A50" s="1" t="s">
        <v>27</v>
      </c>
      <c r="B50" s="1">
        <f>Input_Sheet!J43</f>
        <v>0</v>
      </c>
      <c r="C50" s="1">
        <f>Input_Sheet!G43</f>
        <v>0</v>
      </c>
    </row>
    <row r="51" spans="1:3" x14ac:dyDescent="0.25">
      <c r="A51" s="1" t="s">
        <v>28</v>
      </c>
      <c r="B51" s="1">
        <f>Input_Sheet!J44</f>
        <v>0</v>
      </c>
      <c r="C51" s="1">
        <f>Input_Sheet!G44</f>
        <v>0</v>
      </c>
    </row>
    <row r="52" spans="1:3" x14ac:dyDescent="0.25">
      <c r="A52" s="1" t="s">
        <v>29</v>
      </c>
      <c r="B52" s="1">
        <f>Input_Sheet!J45</f>
        <v>0</v>
      </c>
    </row>
    <row r="53" spans="1:3" x14ac:dyDescent="0.25">
      <c r="A53" s="1" t="s">
        <v>30</v>
      </c>
      <c r="B53" s="1">
        <f>Input_Sheet!J46</f>
        <v>0</v>
      </c>
    </row>
    <row r="54" spans="1:3" x14ac:dyDescent="0.25">
      <c r="A54" s="1" t="s">
        <v>31</v>
      </c>
      <c r="B54" s="1">
        <f>Input_Sheet!J47</f>
        <v>0</v>
      </c>
    </row>
    <row r="55" spans="1:3" x14ac:dyDescent="0.25">
      <c r="A55" s="1" t="s">
        <v>32</v>
      </c>
      <c r="B55" s="1">
        <f>Input_Sheet!J48</f>
        <v>0</v>
      </c>
    </row>
    <row r="56" spans="1:3" x14ac:dyDescent="0.25">
      <c r="A56" s="1" t="s">
        <v>977</v>
      </c>
      <c r="B56" s="1">
        <f>Input_Sheet!J49</f>
        <v>0</v>
      </c>
    </row>
    <row r="57" spans="1:3" x14ac:dyDescent="0.25">
      <c r="A57" s="1">
        <f>Input_Sheet!C50</f>
        <v>0</v>
      </c>
      <c r="B57" s="1">
        <f>Input_Sheet!J50</f>
        <v>0</v>
      </c>
      <c r="C57" s="1">
        <f>Input_Sheet!G50</f>
        <v>0</v>
      </c>
    </row>
    <row r="58" spans="1:3" x14ac:dyDescent="0.25">
      <c r="A58" s="1">
        <f>Input_Sheet!C51</f>
        <v>0</v>
      </c>
      <c r="B58" s="1">
        <f>Input_Sheet!J51</f>
        <v>0</v>
      </c>
      <c r="C58" s="1">
        <f>Input_Sheet!G51</f>
        <v>0</v>
      </c>
    </row>
    <row r="59" spans="1:3" x14ac:dyDescent="0.25">
      <c r="A59" s="1">
        <f>Input_Sheet!C52</f>
        <v>0</v>
      </c>
      <c r="B59" s="1">
        <f>Input_Sheet!J52</f>
        <v>0</v>
      </c>
      <c r="C59" s="1">
        <f>Input_Sheet!G52</f>
        <v>0</v>
      </c>
    </row>
    <row r="60" spans="1:3" x14ac:dyDescent="0.25">
      <c r="A60" s="1">
        <f>Input_Sheet!C53</f>
        <v>0</v>
      </c>
      <c r="B60" s="1">
        <f>Input_Sheet!J53</f>
        <v>0</v>
      </c>
      <c r="C60" s="1">
        <f>Input_Sheet!G53</f>
        <v>0</v>
      </c>
    </row>
    <row r="62" spans="1:3" x14ac:dyDescent="0.25">
      <c r="A62" s="1" t="s">
        <v>1135</v>
      </c>
      <c r="B62" s="1" t="str">
        <f>CONCATENATE(IF(Input_Sheet!R25="","",Input_Sheet!R25),IF(Input_Sheet!R26="","",", "&amp;Input_Sheet!R26),IF(Input_Sheet!R27="","",", "&amp;Input_Sheet!R27),IF(Input_Sheet!R28="","",", "&amp;Input_Sheet!R28),IF(Input_Sheet!R29="","",", "&amp;Input_Sheet!R29),IF(Input_Sheet!R30="","",", "&amp;Input_Sheet!R30))</f>
        <v/>
      </c>
    </row>
    <row r="63" spans="1:3" x14ac:dyDescent="0.25">
      <c r="A63" s="1" t="s">
        <v>1136</v>
      </c>
      <c r="B63" s="1" t="str">
        <f>CONCATENATE(IF(Input_Sheet!R32="","",Input_Sheet!R32),IF(Input_Sheet!R33="","",", "&amp;Input_Sheet!R33),IF(Input_Sheet!R34="","",", "&amp;Input_Sheet!R34),IF(Input_Sheet!R35="","",", "&amp;Input_Sheet!R35),IF(Input_Sheet!R36="","",", "&amp;Input_Sheet!R36),IF(Input_Sheet!R37="","",", "&amp;Input_Sheet!R37),IF(Input_Sheet!R38="","",", "&amp;Input_Sheet!R38),IF(Input_Sheet!R39="","",", "&amp;Input_Sheet!R39),IF(Input_Sheet!R40="","",", "&amp;Input_Sheet!R40),IF(Input_Sheet!R41="","",", "&amp;Input_Sheet!R41))</f>
        <v/>
      </c>
    </row>
    <row r="64" spans="1:3" x14ac:dyDescent="0.25">
      <c r="A64" s="1" t="s">
        <v>1137</v>
      </c>
      <c r="B64" s="1" t="str">
        <f>CONCATENATE(IF(Input_Sheet!R44="","",Input_Sheet!R44),IF(Input_Sheet!R45="","",", "&amp;Input_Sheet!R45),IF(Input_Sheet!R46="","",", "&amp;Input_Sheet!R46),IF(Input_Sheet!R47="","",", "&amp;Input_Sheet!R47),IF(Input_Sheet!R48="","",", "&amp;Input_Sheet!R48),IF(Input_Sheet!R49="","",", "&amp;Input_Sheet!R49),IF(Input_Sheet!R50="","",", "&amp;Input_Sheet!R50),IF(Input_Sheet!R51="","",", "&amp;Input_Sheet!R51),IF(Input_Sheet!R52="","",", "&amp;Input_Sheet!R52),IF(Input_Sheet!R53="","",", "&amp;Input_Sheet!R53),IF(Input_Sheet!R57="","",", "&amp;Input_Sheet!R57),IF(Input_Sheet!R58="","",", "&amp;Input_Sheet!R58))</f>
        <v/>
      </c>
    </row>
    <row r="66" spans="1:2" x14ac:dyDescent="0.25">
      <c r="A66" s="236" t="s">
        <v>1143</v>
      </c>
    </row>
    <row r="67" spans="1:2" x14ac:dyDescent="0.25">
      <c r="A67" s="1" t="s">
        <v>943</v>
      </c>
    </row>
    <row r="68" spans="1:2" x14ac:dyDescent="0.25">
      <c r="A68" s="236" t="s">
        <v>1143</v>
      </c>
    </row>
    <row r="69" spans="1:2" x14ac:dyDescent="0.25">
      <c r="A69" s="1" t="s">
        <v>33</v>
      </c>
      <c r="B69" s="1">
        <v>0</v>
      </c>
    </row>
    <row r="70" spans="1:2" x14ac:dyDescent="0.25">
      <c r="A70" s="1" t="s">
        <v>449</v>
      </c>
      <c r="B70" s="1">
        <v>0</v>
      </c>
    </row>
    <row r="71" spans="1:2" x14ac:dyDescent="0.25">
      <c r="A71" s="1" t="s">
        <v>34</v>
      </c>
      <c r="B71" s="1">
        <v>0</v>
      </c>
    </row>
    <row r="72" spans="1:2" x14ac:dyDescent="0.25">
      <c r="A72" s="1" t="s">
        <v>35</v>
      </c>
      <c r="B72" s="1">
        <v>0</v>
      </c>
    </row>
    <row r="73" spans="1:2" x14ac:dyDescent="0.25">
      <c r="A73" s="1" t="s">
        <v>374</v>
      </c>
      <c r="B73" s="1">
        <v>0</v>
      </c>
    </row>
    <row r="74" spans="1:2" x14ac:dyDescent="0.25">
      <c r="A74" s="1" t="s">
        <v>36</v>
      </c>
      <c r="B74" s="1">
        <v>0</v>
      </c>
    </row>
    <row r="75" spans="1:2" x14ac:dyDescent="0.25">
      <c r="A75" s="1" t="s">
        <v>455</v>
      </c>
      <c r="B75" s="1">
        <v>0</v>
      </c>
    </row>
    <row r="76" spans="1:2" x14ac:dyDescent="0.25">
      <c r="A76" s="1" t="s">
        <v>456</v>
      </c>
      <c r="B76" s="1">
        <v>0</v>
      </c>
    </row>
    <row r="77" spans="1:2" x14ac:dyDescent="0.25">
      <c r="A77" s="1" t="s">
        <v>37</v>
      </c>
      <c r="B77" s="1">
        <v>0</v>
      </c>
    </row>
    <row r="78" spans="1:2" x14ac:dyDescent="0.25">
      <c r="A78" s="1" t="s">
        <v>450</v>
      </c>
      <c r="B78" s="1">
        <v>0</v>
      </c>
    </row>
    <row r="79" spans="1:2" x14ac:dyDescent="0.25">
      <c r="A79" s="1" t="s">
        <v>361</v>
      </c>
      <c r="B79" s="1">
        <v>0</v>
      </c>
    </row>
    <row r="80" spans="1:2" x14ac:dyDescent="0.25">
      <c r="A80" s="1" t="str">
        <f>IF(Input_Sheet!Y35="","",Input_Sheet!Y35)</f>
        <v/>
      </c>
      <c r="B80" s="1">
        <f>IF(Input_Sheet!AD35="","",Input_Sheet!AD35)</f>
        <v>0</v>
      </c>
    </row>
    <row r="81" spans="1:3" x14ac:dyDescent="0.25">
      <c r="A81" s="1" t="str">
        <f>IF(Input_Sheet!Y36="","",Input_Sheet!Y36)</f>
        <v/>
      </c>
      <c r="B81" s="1">
        <f>IF(Input_Sheet!AD36="","",Input_Sheet!AD36)</f>
        <v>0</v>
      </c>
    </row>
    <row r="82" spans="1:3" x14ac:dyDescent="0.25">
      <c r="A82" s="1" t="str">
        <f>IF(Input_Sheet!Y37="","",Input_Sheet!Y37)</f>
        <v/>
      </c>
      <c r="B82" s="1">
        <f>IF(Input_Sheet!AD37="","",Input_Sheet!AD37)</f>
        <v>0</v>
      </c>
    </row>
    <row r="83" spans="1:3" x14ac:dyDescent="0.25">
      <c r="A83" s="1" t="str">
        <f>IF(Input_Sheet!Y38="","",Input_Sheet!Y38)</f>
        <v/>
      </c>
      <c r="B83" s="1">
        <f>IF(Input_Sheet!AD38="","",Input_Sheet!AD38)</f>
        <v>0</v>
      </c>
    </row>
    <row r="84" spans="1:3" x14ac:dyDescent="0.25">
      <c r="A84" s="1" t="str">
        <f>IF(Input_Sheet!Y39="","",Input_Sheet!Y39)</f>
        <v/>
      </c>
      <c r="B84" s="1">
        <f>IF(Input_Sheet!AD39="","",Input_Sheet!AD39)</f>
        <v>0</v>
      </c>
    </row>
    <row r="86" spans="1:3" x14ac:dyDescent="0.25">
      <c r="A86" s="1" t="s">
        <v>33</v>
      </c>
      <c r="B86" s="1" t="str">
        <f>CONCATENATE(IF(Input_Sheet!AL25="","",", "&amp;Input_Sheet!AL25),IF(Input_Sheet!AL26="","",", "&amp;Input_Sheet!AL26),IF(Input_Sheet!AL27="","",", "&amp;Input_Sheet!AL27),IF(Input_Sheet!AL28="","",", "&amp;Input_Sheet!AL28),IF(Input_Sheet!AL29="","",", "&amp;Input_Sheet!AL29))</f>
        <v/>
      </c>
    </row>
    <row r="87" spans="1:3" x14ac:dyDescent="0.25">
      <c r="A87" s="1" t="s">
        <v>34</v>
      </c>
      <c r="B87" s="1" t="str">
        <f>CONCATENATE(IF(Input_Sheet!AR25="","",", "&amp;Input_Sheet!AR25),IF(Input_Sheet!AR26="","",", "&amp;Input_Sheet!AR26),IF(Input_Sheet!AR27="","",", "&amp;Input_Sheet!AR27),IF(Input_Sheet!AR28="","",", "&amp;Input_Sheet!AR28),IF(Input_Sheet!AR29="","",", "&amp;Input_Sheet!AR29))</f>
        <v/>
      </c>
    </row>
    <row r="88" spans="1:3" x14ac:dyDescent="0.25">
      <c r="A88" s="1" t="s">
        <v>455</v>
      </c>
      <c r="B88" s="1" t="str">
        <f>CONCATENATE(IF(Input_Sheet!AL33="","",", "&amp;Input_Sheet!AL33),IF(Input_Sheet!AL34="","",", "&amp;Input_Sheet!AL34),IF(Input_Sheet!AL35="","",", "&amp;Input_Sheet!AL35),IF(Input_Sheet!AL36="","",", "&amp;Input_Sheet!AL36),IF(Input_Sheet!AL37="","",", "&amp;Input_Sheet!AL37),IF(Input_Sheet!AL38="","",", "&amp;Input_Sheet!AL38),IF(Input_Sheet!AL39="","",", "&amp;Input_Sheet!AL39),IF(Input_Sheet!AL40="","",", "&amp;Input_Sheet!AL40),IF(Input_Sheet!AL41="","",", "&amp;Input_Sheet!AL41),IF(Input_Sheet!AL42="","",", "&amp;Input_Sheet!AL42))</f>
        <v/>
      </c>
    </row>
    <row r="89" spans="1:3" x14ac:dyDescent="0.25">
      <c r="A89" s="1" t="s">
        <v>456</v>
      </c>
      <c r="B89" s="1" t="str">
        <f>CONCATENATE(IF(Input_Sheet!AR33="","",", "&amp;Input_Sheet!AR33),IF(Input_Sheet!AR34="","",", "&amp;Input_Sheet!AR34),IF(Input_Sheet!AR35="","",", "&amp;Input_Sheet!AR35),IF(Input_Sheet!AR36="","",", "&amp;Input_Sheet!AR36),IF(Input_Sheet!AR37="","",", "&amp;Input_Sheet!AR37),IF(Input_Sheet!AR38="","",", "&amp;Input_Sheet!AR38),IF(Input_Sheet!AR39="","",", "&amp;Input_Sheet!AR39),IF(Input_Sheet!AR40="","",", "&amp;Input_Sheet!AR40),IF(Input_Sheet!AR41="","",", "&amp;Input_Sheet!AR41),IF(Input_Sheet!AR42="","",", "&amp;Input_Sheet!AR42))</f>
        <v/>
      </c>
    </row>
    <row r="91" spans="1:3" ht="15.75" customHeight="1" x14ac:dyDescent="0.25">
      <c r="A91" s="236" t="s">
        <v>1143</v>
      </c>
    </row>
    <row r="92" spans="1:3" x14ac:dyDescent="0.25">
      <c r="A92" s="1" t="s">
        <v>955</v>
      </c>
    </row>
    <row r="93" spans="1:3" x14ac:dyDescent="0.25">
      <c r="A93" s="236" t="s">
        <v>1143</v>
      </c>
    </row>
    <row r="94" spans="1:3" x14ac:dyDescent="0.25">
      <c r="A94" s="1" t="s">
        <v>280</v>
      </c>
      <c r="B94" s="1" t="s">
        <v>451</v>
      </c>
      <c r="C94" s="1" t="s">
        <v>452</v>
      </c>
    </row>
    <row r="95" spans="1:3" x14ac:dyDescent="0.25">
      <c r="A95" s="1" t="str">
        <f>IF(Input_Sheet!Z46="","",Input_Sheet!Z46)</f>
        <v/>
      </c>
      <c r="B95" s="1" t="str">
        <f>IF(Input_Sheet!AG46="","",Input_Sheet!AG46)</f>
        <v/>
      </c>
      <c r="C95" s="1" t="str">
        <f>IF(Input_Sheet!AI46="","",Input_Sheet!AI46)</f>
        <v/>
      </c>
    </row>
    <row r="96" spans="1:3" x14ac:dyDescent="0.25">
      <c r="A96" s="1" t="str">
        <f>IF(Input_Sheet!Z47="","",Input_Sheet!Z47)</f>
        <v/>
      </c>
      <c r="B96" s="1" t="str">
        <f>IF(Input_Sheet!AG47="","",Input_Sheet!AG47)</f>
        <v/>
      </c>
      <c r="C96" s="1" t="str">
        <f>IF(Input_Sheet!AI47="","",Input_Sheet!AI47)</f>
        <v/>
      </c>
    </row>
    <row r="97" spans="1:3" x14ac:dyDescent="0.25">
      <c r="A97" s="1" t="str">
        <f>IF(Input_Sheet!Z48="","",Input_Sheet!Z48)</f>
        <v/>
      </c>
      <c r="B97" s="1" t="str">
        <f>IF(Input_Sheet!AG48="","",Input_Sheet!AG48)</f>
        <v/>
      </c>
      <c r="C97" s="1" t="str">
        <f>IF(Input_Sheet!AI48="","",Input_Sheet!AI48)</f>
        <v/>
      </c>
    </row>
    <row r="98" spans="1:3" x14ac:dyDescent="0.25">
      <c r="A98" s="1" t="str">
        <f>IF(Input_Sheet!Z49="","",Input_Sheet!Z49)</f>
        <v/>
      </c>
      <c r="B98" s="1" t="str">
        <f>IF(Input_Sheet!AG49="","",Input_Sheet!AG49)</f>
        <v/>
      </c>
      <c r="C98" s="1" t="str">
        <f>IF(Input_Sheet!AI49="","",Input_Sheet!AI49)</f>
        <v/>
      </c>
    </row>
    <row r="99" spans="1:3" x14ac:dyDescent="0.25">
      <c r="A99" s="1" t="str">
        <f>IF(Input_Sheet!Z50="","",Input_Sheet!Z50)</f>
        <v/>
      </c>
      <c r="B99" s="1" t="str">
        <f>IF(Input_Sheet!AG50="","",Input_Sheet!AG50)</f>
        <v/>
      </c>
      <c r="C99" s="1" t="str">
        <f>IF(Input_Sheet!AI50="","",Input_Sheet!AI50)</f>
        <v/>
      </c>
    </row>
    <row r="100" spans="1:3" x14ac:dyDescent="0.25">
      <c r="A100" s="1" t="str">
        <f>IF(Input_Sheet!Z51="","",Input_Sheet!Z51)</f>
        <v/>
      </c>
      <c r="B100" s="1" t="str">
        <f>IF(Input_Sheet!AG51="","",Input_Sheet!AG51)</f>
        <v/>
      </c>
      <c r="C100" s="1" t="str">
        <f>IF(Input_Sheet!AI51="","",Input_Sheet!AI51)</f>
        <v/>
      </c>
    </row>
    <row r="102" spans="1:3" x14ac:dyDescent="0.25">
      <c r="A102" s="236" t="s">
        <v>1143</v>
      </c>
    </row>
    <row r="103" spans="1:3" x14ac:dyDescent="0.25">
      <c r="A103" s="1" t="s">
        <v>1145</v>
      </c>
    </row>
    <row r="104" spans="1:3" x14ac:dyDescent="0.25">
      <c r="A104" s="236" t="s">
        <v>1143</v>
      </c>
    </row>
    <row r="105" spans="1:3" x14ac:dyDescent="0.25">
      <c r="A105" s="1" t="s">
        <v>979</v>
      </c>
      <c r="B105" s="1" t="s">
        <v>451</v>
      </c>
      <c r="C105" s="1" t="s">
        <v>980</v>
      </c>
    </row>
    <row r="107" spans="1:3" x14ac:dyDescent="0.25">
      <c r="A107" s="1" t="str">
        <f>IF(Input_Sheet!Z55="","",Input_Sheet!Z55)</f>
        <v/>
      </c>
      <c r="B107" s="1" t="str">
        <f>IF(Input_Sheet!AG55="","",Input_Sheet!AG55)</f>
        <v/>
      </c>
      <c r="C107" s="1" t="str">
        <f>IF(Input_Sheet!AI55="","",Input_Sheet!AI55)</f>
        <v/>
      </c>
    </row>
    <row r="108" spans="1:3" x14ac:dyDescent="0.25">
      <c r="A108" s="1" t="str">
        <f>IF(Input_Sheet!Z56="","",Input_Sheet!Z56)</f>
        <v/>
      </c>
      <c r="B108" s="1" t="str">
        <f>IF(Input_Sheet!AG56="","",Input_Sheet!AG56)</f>
        <v/>
      </c>
      <c r="C108" s="1" t="str">
        <f>IF(Input_Sheet!AI56="","",Input_Sheet!AI56)</f>
        <v/>
      </c>
    </row>
    <row r="109" spans="1:3" x14ac:dyDescent="0.25">
      <c r="A109" s="1" t="str">
        <f>IF(Input_Sheet!Z57="","",Input_Sheet!Z57)</f>
        <v/>
      </c>
      <c r="B109" s="1" t="str">
        <f>IF(Input_Sheet!AG57="","",Input_Sheet!AG57)</f>
        <v/>
      </c>
      <c r="C109" s="1" t="str">
        <f>IF(Input_Sheet!AI57="","",Input_Sheet!AI57)</f>
        <v/>
      </c>
    </row>
    <row r="112" spans="1:3" x14ac:dyDescent="0.25">
      <c r="A112" s="236" t="s">
        <v>1143</v>
      </c>
    </row>
    <row r="113" spans="1:2" ht="15" customHeight="1" x14ac:dyDescent="0.25">
      <c r="A113" s="1" t="s">
        <v>261</v>
      </c>
    </row>
    <row r="114" spans="1:2" x14ac:dyDescent="0.25">
      <c r="A114" s="236" t="s">
        <v>1143</v>
      </c>
    </row>
    <row r="115" spans="1:2" ht="15" customHeight="1" x14ac:dyDescent="0.25">
      <c r="A115" s="1" t="str">
        <f>IF(Input_Sheet!C65="","",Input_Sheet!C65)</f>
        <v/>
      </c>
    </row>
    <row r="116" spans="1:2" x14ac:dyDescent="0.25">
      <c r="A116" s="1" t="str">
        <f>IF(Input_Sheet!C66="","",Input_Sheet!C66)</f>
        <v/>
      </c>
    </row>
    <row r="117" spans="1:2" x14ac:dyDescent="0.25">
      <c r="A117" s="1" t="str">
        <f>IF(Input_Sheet!C67="","",Input_Sheet!C67)</f>
        <v/>
      </c>
    </row>
    <row r="118" spans="1:2" x14ac:dyDescent="0.25">
      <c r="A118" s="1" t="str">
        <f>IF(Input_Sheet!C68="","",Input_Sheet!C68)</f>
        <v/>
      </c>
    </row>
    <row r="119" spans="1:2" x14ac:dyDescent="0.25">
      <c r="A119" s="1" t="str">
        <f>IF(Input_Sheet!C69="","",Input_Sheet!C69)</f>
        <v/>
      </c>
    </row>
    <row r="120" spans="1:2" x14ac:dyDescent="0.25">
      <c r="A120" s="1" t="str">
        <f>IF(Input_Sheet!C70="","",Input_Sheet!C70)</f>
        <v/>
      </c>
    </row>
    <row r="121" spans="1:2" x14ac:dyDescent="0.25">
      <c r="A121" s="1" t="str">
        <f>IF(Input_Sheet!C71="","",Input_Sheet!C71)</f>
        <v/>
      </c>
    </row>
    <row r="123" spans="1:2" x14ac:dyDescent="0.25">
      <c r="A123" s="1" t="str">
        <f>IF(Input_Sheet!R65="","","Fourth In Clan Discipline")</f>
        <v/>
      </c>
      <c r="B123" s="1" t="str">
        <f>IF(Input_Sheet!R65="","",Input_Sheet!R65)</f>
        <v/>
      </c>
    </row>
    <row r="124" spans="1:2" x14ac:dyDescent="0.25">
      <c r="A124" s="1" t="str">
        <f>IF(Input_Sheet!R67="","","Auspicious Merit")</f>
        <v/>
      </c>
      <c r="B124" s="1" t="str">
        <f>IF(Input_Sheet!R67="","",Input_Sheet!R67)</f>
        <v/>
      </c>
    </row>
    <row r="127" spans="1:2" x14ac:dyDescent="0.25">
      <c r="A127" s="236" t="s">
        <v>1143</v>
      </c>
    </row>
    <row r="128" spans="1:2" x14ac:dyDescent="0.25">
      <c r="A128" s="1" t="s">
        <v>262</v>
      </c>
    </row>
    <row r="129" spans="1:2" x14ac:dyDescent="0.25">
      <c r="A129" s="236" t="s">
        <v>1143</v>
      </c>
    </row>
    <row r="130" spans="1:2" x14ac:dyDescent="0.25">
      <c r="A130" s="1" t="str">
        <f>IF(Input_Sheet!X65="","",Input_Sheet!X65)</f>
        <v/>
      </c>
    </row>
    <row r="131" spans="1:2" x14ac:dyDescent="0.25">
      <c r="A131" s="1" t="str">
        <f>IF(Input_Sheet!X66="","",Input_Sheet!X66)</f>
        <v/>
      </c>
    </row>
    <row r="132" spans="1:2" x14ac:dyDescent="0.25">
      <c r="A132" s="1" t="str">
        <f>IF(Input_Sheet!X67="","",Input_Sheet!X67)</f>
        <v/>
      </c>
    </row>
    <row r="133" spans="1:2" x14ac:dyDescent="0.25">
      <c r="A133" s="1" t="str">
        <f>IF(Input_Sheet!X68="","",Input_Sheet!X68)</f>
        <v/>
      </c>
    </row>
    <row r="134" spans="1:2" x14ac:dyDescent="0.25">
      <c r="A134" s="1" t="str">
        <f>IF(Input_Sheet!X69="","",Input_Sheet!X69)</f>
        <v/>
      </c>
    </row>
    <row r="135" spans="1:2" x14ac:dyDescent="0.25">
      <c r="A135" s="1" t="str">
        <f>IF(Input_Sheet!X70="","",Input_Sheet!X70)</f>
        <v/>
      </c>
    </row>
    <row r="136" spans="1:2" x14ac:dyDescent="0.25">
      <c r="A136" s="1" t="str">
        <f>IF(Input_Sheet!X71="","",Input_Sheet!X71)</f>
        <v/>
      </c>
    </row>
    <row r="138" spans="1:2" x14ac:dyDescent="0.25">
      <c r="A138" s="1" t="s">
        <v>964</v>
      </c>
    </row>
    <row r="139" spans="1:2" x14ac:dyDescent="0.25">
      <c r="A139" s="1" t="s">
        <v>966</v>
      </c>
      <c r="B139" s="1" t="s">
        <v>965</v>
      </c>
    </row>
    <row r="140" spans="1:2" x14ac:dyDescent="0.25">
      <c r="A140" s="1" t="str">
        <f>IF(Input_Sheet!AI65="","",Input_Sheet!AI65)</f>
        <v/>
      </c>
      <c r="B140" s="1" t="str">
        <f>IF(Input_Sheet!AL65="","",Input_Sheet!AL65)</f>
        <v/>
      </c>
    </row>
    <row r="141" spans="1:2" x14ac:dyDescent="0.25">
      <c r="A141" s="1" t="str">
        <f>IF(Input_Sheet!AI66="","",Input_Sheet!AI66)</f>
        <v/>
      </c>
      <c r="B141" s="1" t="str">
        <f>IF(Input_Sheet!AL66="","",Input_Sheet!AL66)</f>
        <v/>
      </c>
    </row>
    <row r="142" spans="1:2" x14ac:dyDescent="0.25">
      <c r="A142" s="1" t="str">
        <f>IF(Input_Sheet!AI67="","",Input_Sheet!AI67)</f>
        <v/>
      </c>
      <c r="B142" s="1" t="str">
        <f>IF(Input_Sheet!AL67="","",Input_Sheet!AL67)</f>
        <v/>
      </c>
    </row>
    <row r="144" spans="1:2" x14ac:dyDescent="0.25">
      <c r="A144" s="236" t="s">
        <v>1143</v>
      </c>
    </row>
    <row r="145" spans="1:2" x14ac:dyDescent="0.25">
      <c r="A145" s="1" t="s">
        <v>255</v>
      </c>
    </row>
    <row r="146" spans="1:2" x14ac:dyDescent="0.25">
      <c r="A146" s="236" t="s">
        <v>1143</v>
      </c>
    </row>
    <row r="147" spans="1:2" x14ac:dyDescent="0.25">
      <c r="A147" s="1" t="str">
        <f>IF(Input_Sheet!C81="","",Input_Sheet!C81)</f>
        <v/>
      </c>
      <c r="B147" s="1" t="str">
        <f>IF(A147="","",Input_Sheet!J81)</f>
        <v/>
      </c>
    </row>
    <row r="148" spans="1:2" x14ac:dyDescent="0.25">
      <c r="A148" s="1" t="str">
        <f>IF(Input_Sheet!C82="","",Input_Sheet!C82)</f>
        <v/>
      </c>
      <c r="B148" s="1" t="str">
        <f>IF(A148="","",Input_Sheet!J82)</f>
        <v/>
      </c>
    </row>
    <row r="149" spans="1:2" x14ac:dyDescent="0.25">
      <c r="A149" s="1" t="str">
        <f>IF(Input_Sheet!C83="","",Input_Sheet!C83)</f>
        <v/>
      </c>
      <c r="B149" s="1" t="str">
        <f>IF(A149="","",Input_Sheet!J83)</f>
        <v/>
      </c>
    </row>
    <row r="150" spans="1:2" x14ac:dyDescent="0.25">
      <c r="A150" s="1" t="str">
        <f>IF(Input_Sheet!C84="","",Input_Sheet!C84)</f>
        <v/>
      </c>
      <c r="B150" s="1" t="str">
        <f>IF(A150="","",Input_Sheet!J84)</f>
        <v/>
      </c>
    </row>
    <row r="151" spans="1:2" x14ac:dyDescent="0.25">
      <c r="A151" s="1" t="str">
        <f>IF(Input_Sheet!C85="","",Input_Sheet!C85)</f>
        <v/>
      </c>
      <c r="B151" s="1" t="str">
        <f>IF(A151="","",Input_Sheet!J85)</f>
        <v/>
      </c>
    </row>
    <row r="152" spans="1:2" x14ac:dyDescent="0.25">
      <c r="A152" s="1" t="str">
        <f>IF(Input_Sheet!C86="","",Input_Sheet!C86)</f>
        <v/>
      </c>
      <c r="B152" s="1" t="str">
        <f>IF(A152="","",Input_Sheet!J86)</f>
        <v/>
      </c>
    </row>
    <row r="153" spans="1:2" x14ac:dyDescent="0.25">
      <c r="A153" s="1" t="str">
        <f>IF(Input_Sheet!C87="","",Input_Sheet!C87)</f>
        <v/>
      </c>
      <c r="B153" s="1" t="str">
        <f>IF(A153="","",Input_Sheet!J87)</f>
        <v/>
      </c>
    </row>
    <row r="154" spans="1:2" x14ac:dyDescent="0.25">
      <c r="A154" s="1" t="str">
        <f>IF(Input_Sheet!C88="","",Input_Sheet!C88)</f>
        <v/>
      </c>
      <c r="B154" s="1" t="str">
        <f>IF(A154="","",Input_Sheet!J88)</f>
        <v/>
      </c>
    </row>
    <row r="155" spans="1:2" x14ac:dyDescent="0.25">
      <c r="A155" s="1" t="str">
        <f>IF(Input_Sheet!C89="","",Input_Sheet!C89)</f>
        <v/>
      </c>
      <c r="B155" s="1" t="str">
        <f>IF(A155="","",Input_Sheet!J89)</f>
        <v/>
      </c>
    </row>
    <row r="156" spans="1:2" x14ac:dyDescent="0.25">
      <c r="A156" s="1" t="str">
        <f>IF(Input_Sheet!C90="","",Input_Sheet!C90)</f>
        <v/>
      </c>
      <c r="B156" s="1" t="str">
        <f>IF(A156="","",Input_Sheet!J90)</f>
        <v/>
      </c>
    </row>
    <row r="159" spans="1:2" x14ac:dyDescent="0.25">
      <c r="A159" s="1" t="s">
        <v>944</v>
      </c>
    </row>
    <row r="160" spans="1:2" x14ac:dyDescent="0.25">
      <c r="A160" s="1" t="str">
        <f>IF(Input_Sheet!C98="","",Input_Sheet!C98)</f>
        <v/>
      </c>
    </row>
    <row r="161" spans="1:2" x14ac:dyDescent="0.25">
      <c r="A161" s="1" t="str">
        <f>IF(Input_Sheet!C99="","",Input_Sheet!C99)</f>
        <v/>
      </c>
    </row>
    <row r="162" spans="1:2" x14ac:dyDescent="0.25">
      <c r="A162" s="1" t="str">
        <f>IF(Input_Sheet!C100="","",Input_Sheet!C100)</f>
        <v/>
      </c>
    </row>
    <row r="163" spans="1:2" x14ac:dyDescent="0.25">
      <c r="A163" s="1" t="str">
        <f>IF(Input_Sheet!C101="","",Input_Sheet!C101)</f>
        <v/>
      </c>
    </row>
    <row r="164" spans="1:2" x14ac:dyDescent="0.25">
      <c r="A164" s="1" t="str">
        <f>IF(Input_Sheet!C102="","",Input_Sheet!C102)</f>
        <v/>
      </c>
    </row>
    <row r="165" spans="1:2" x14ac:dyDescent="0.25">
      <c r="A165" s="1" t="str">
        <f>IF(Input_Sheet!C103="","",Input_Sheet!C103)</f>
        <v/>
      </c>
    </row>
    <row r="166" spans="1:2" x14ac:dyDescent="0.25">
      <c r="A166" s="1" t="str">
        <f>IF(Input_Sheet!C104="","",Input_Sheet!C104)</f>
        <v/>
      </c>
    </row>
    <row r="167" spans="1:2" x14ac:dyDescent="0.25">
      <c r="A167" s="1" t="str">
        <f>IF(Input_Sheet!C105="","",Input_Sheet!C105)</f>
        <v/>
      </c>
    </row>
    <row r="168" spans="1:2" x14ac:dyDescent="0.25">
      <c r="A168" s="1" t="str">
        <f>IF(Input_Sheet!C106="","",Input_Sheet!C106)</f>
        <v/>
      </c>
    </row>
    <row r="169" spans="1:2" x14ac:dyDescent="0.25">
      <c r="A169" s="1" t="str">
        <f>IF(Input_Sheet!C107="","",Input_Sheet!C107)</f>
        <v/>
      </c>
    </row>
    <row r="171" spans="1:2" x14ac:dyDescent="0.25">
      <c r="A171" s="1" t="s">
        <v>945</v>
      </c>
    </row>
    <row r="172" spans="1:2" x14ac:dyDescent="0.25">
      <c r="A172" s="1" t="str">
        <f>IF(Input_Sheet!AB98="","",Input_Sheet!AB98)</f>
        <v/>
      </c>
      <c r="B172" s="1" t="str">
        <f>IF(Input_Sheet!AJ98="","",Input_Sheet!AJ98)</f>
        <v/>
      </c>
    </row>
    <row r="173" spans="1:2" x14ac:dyDescent="0.25">
      <c r="A173" s="1" t="str">
        <f>IF(Input_Sheet!AB99="","",Input_Sheet!AB99)</f>
        <v/>
      </c>
      <c r="B173" s="1" t="str">
        <f>IF(Input_Sheet!AJ99="","",Input_Sheet!AJ99)</f>
        <v/>
      </c>
    </row>
    <row r="174" spans="1:2" x14ac:dyDescent="0.25">
      <c r="A174" s="1" t="str">
        <f>IF(Input_Sheet!AB100="","",Input_Sheet!AB100)</f>
        <v/>
      </c>
      <c r="B174" s="1" t="str">
        <f>IF(Input_Sheet!AJ100="","",Input_Sheet!AJ100)</f>
        <v/>
      </c>
    </row>
    <row r="175" spans="1:2" x14ac:dyDescent="0.25">
      <c r="A175" s="1" t="str">
        <f>IF(Input_Sheet!AB101="","",Input_Sheet!AB101)</f>
        <v/>
      </c>
      <c r="B175" s="1" t="str">
        <f>IF(Input_Sheet!AJ101="","",Input_Sheet!AJ101)</f>
        <v/>
      </c>
    </row>
    <row r="176" spans="1:2" x14ac:dyDescent="0.25">
      <c r="A176" s="1" t="str">
        <f>IF(Input_Sheet!AB102="","",Input_Sheet!AB102)</f>
        <v/>
      </c>
      <c r="B176" s="1" t="str">
        <f>IF(Input_Sheet!AJ102="","",Input_Sheet!AJ102)</f>
        <v/>
      </c>
    </row>
    <row r="177" spans="1:2" x14ac:dyDescent="0.25">
      <c r="A177" s="1" t="str">
        <f>IF(Input_Sheet!AB103="","",Input_Sheet!AB103)</f>
        <v/>
      </c>
      <c r="B177" s="1" t="str">
        <f>IF(Input_Sheet!AJ103="","",Input_Sheet!AJ103)</f>
        <v/>
      </c>
    </row>
    <row r="178" spans="1:2" x14ac:dyDescent="0.25">
      <c r="A178" s="1" t="str">
        <f>IF(Input_Sheet!AB104="","",Input_Sheet!AB104)</f>
        <v/>
      </c>
      <c r="B178" s="1" t="str">
        <f>IF(Input_Sheet!AJ104="","",Input_Sheet!AJ104)</f>
        <v/>
      </c>
    </row>
    <row r="179" spans="1:2" x14ac:dyDescent="0.25">
      <c r="A179" s="1" t="str">
        <f>IF(Input_Sheet!AB105="","",Input_Sheet!AB105)</f>
        <v/>
      </c>
      <c r="B179" s="1" t="str">
        <f>IF(Input_Sheet!AJ105="","",Input_Sheet!AJ105)</f>
        <v/>
      </c>
    </row>
    <row r="180" spans="1:2" x14ac:dyDescent="0.25">
      <c r="A180" s="1" t="str">
        <f>IF(Input_Sheet!AB106="","",Input_Sheet!AB106)</f>
        <v/>
      </c>
      <c r="B180" s="1" t="str">
        <f>IF(Input_Sheet!AJ106="","",Input_Sheet!AJ106)</f>
        <v/>
      </c>
    </row>
    <row r="181" spans="1:2" x14ac:dyDescent="0.25">
      <c r="A181" s="1" t="str">
        <f>IF(Input_Sheet!AB107="","",Input_Sheet!AB107)</f>
        <v/>
      </c>
      <c r="B181" s="1" t="str">
        <f>IF(Input_Sheet!AJ107="","",Input_Sheet!AJ107)</f>
        <v/>
      </c>
    </row>
    <row r="182" spans="1:2" x14ac:dyDescent="0.25">
      <c r="A182" s="4"/>
    </row>
    <row r="183" spans="1:2" x14ac:dyDescent="0.25">
      <c r="A183" s="4" t="s">
        <v>377</v>
      </c>
    </row>
    <row r="184" spans="1:2" x14ac:dyDescent="0.25">
      <c r="A184" s="4" t="s">
        <v>393</v>
      </c>
    </row>
    <row r="185" spans="1:2" x14ac:dyDescent="0.25">
      <c r="A185" s="4" t="str">
        <f>IF(Input_Sheet!X116="","",Input_Sheet!X116)</f>
        <v/>
      </c>
      <c r="B185" s="4" t="str">
        <f>IF(Input_Sheet!AA116="","",Input_Sheet!AA116)</f>
        <v/>
      </c>
    </row>
    <row r="186" spans="1:2" x14ac:dyDescent="0.25">
      <c r="A186" s="4" t="str">
        <f>IF(Input_Sheet!X117="","",Input_Sheet!X117)</f>
        <v/>
      </c>
      <c r="B186" s="4" t="str">
        <f>IF(Input_Sheet!AA117="","",Input_Sheet!AA117)</f>
        <v/>
      </c>
    </row>
    <row r="187" spans="1:2" x14ac:dyDescent="0.25">
      <c r="A187" s="4" t="str">
        <f>IF(Input_Sheet!X118="","",Input_Sheet!X118)</f>
        <v/>
      </c>
      <c r="B187" s="4" t="str">
        <f>IF(Input_Sheet!AA118="","",Input_Sheet!AA118)</f>
        <v/>
      </c>
    </row>
    <row r="188" spans="1:2" x14ac:dyDescent="0.25">
      <c r="A188" s="4" t="str">
        <f>IF(Input_Sheet!X119="","",Input_Sheet!X119)</f>
        <v/>
      </c>
      <c r="B188" s="4" t="str">
        <f>IF(Input_Sheet!AA119="","",Input_Sheet!AA119)</f>
        <v/>
      </c>
    </row>
    <row r="189" spans="1:2" x14ac:dyDescent="0.25">
      <c r="A189" s="4" t="str">
        <f>IF(Input_Sheet!X120="","",Input_Sheet!X120)</f>
        <v/>
      </c>
      <c r="B189" s="4" t="str">
        <f>IF(Input_Sheet!AA120="","",Input_Sheet!AA120)</f>
        <v/>
      </c>
    </row>
    <row r="190" spans="1:2" x14ac:dyDescent="0.25">
      <c r="A190" s="4" t="str">
        <f>IF(Input_Sheet!X121="","",Input_Sheet!X121)</f>
        <v/>
      </c>
      <c r="B190" s="4" t="str">
        <f>IF(Input_Sheet!AA121="","",Input_Sheet!AA121)</f>
        <v/>
      </c>
    </row>
    <row r="191" spans="1:2" x14ac:dyDescent="0.25">
      <c r="A191" s="4" t="str">
        <f>IF(Input_Sheet!X122="","",Input_Sheet!X122)</f>
        <v/>
      </c>
      <c r="B191" s="4" t="str">
        <f>IF(Input_Sheet!AA122="","",Input_Sheet!AA122)</f>
        <v/>
      </c>
    </row>
    <row r="192" spans="1:2" x14ac:dyDescent="0.25">
      <c r="A192" s="4" t="str">
        <f>IF(Input_Sheet!X123="","",Input_Sheet!X123)</f>
        <v/>
      </c>
      <c r="B192" s="4" t="str">
        <f>IF(Input_Sheet!AA123="","",Input_Sheet!AA123)</f>
        <v/>
      </c>
    </row>
    <row r="193" spans="1:2" x14ac:dyDescent="0.25">
      <c r="A193" s="4" t="str">
        <f>IF(Input_Sheet!X124="","",Input_Sheet!X124)</f>
        <v/>
      </c>
      <c r="B193" s="4" t="str">
        <f>IF(Input_Sheet!AA124="","",Input_Sheet!AA124)</f>
        <v/>
      </c>
    </row>
    <row r="194" spans="1:2" x14ac:dyDescent="0.25">
      <c r="A194" s="4" t="str">
        <f>IF(Input_Sheet!X125="","",Input_Sheet!X125)</f>
        <v/>
      </c>
      <c r="B194" s="4" t="str">
        <f>IF(Input_Sheet!AA125="","",Input_Sheet!AA125)</f>
        <v/>
      </c>
    </row>
    <row r="195" spans="1:2" x14ac:dyDescent="0.25">
      <c r="A195" s="4" t="str">
        <f>IF(Input_Sheet!X126="","",Input_Sheet!X126)</f>
        <v/>
      </c>
      <c r="B195" s="4" t="str">
        <f>IF(Input_Sheet!AA126="","",Input_Sheet!AA126)</f>
        <v/>
      </c>
    </row>
    <row r="196" spans="1:2" x14ac:dyDescent="0.25">
      <c r="A196" s="4" t="str">
        <f>IF(Input_Sheet!X127="","",Input_Sheet!X127)</f>
        <v/>
      </c>
      <c r="B196" s="4" t="str">
        <f>IF(Input_Sheet!AA127="","",Input_Sheet!AA127)</f>
        <v/>
      </c>
    </row>
    <row r="197" spans="1:2" x14ac:dyDescent="0.25">
      <c r="A197" s="4" t="str">
        <f>IF(Input_Sheet!X128="","",Input_Sheet!X128)</f>
        <v/>
      </c>
      <c r="B197" s="4" t="str">
        <f>IF(Input_Sheet!AA128="","",Input_Sheet!AA128)</f>
        <v/>
      </c>
    </row>
    <row r="198" spans="1:2" x14ac:dyDescent="0.25">
      <c r="A198" s="4" t="str">
        <f>IF(Input_Sheet!X129="","",Input_Sheet!X129)</f>
        <v/>
      </c>
      <c r="B198" s="4" t="str">
        <f>IF(Input_Sheet!AA129="","",Input_Sheet!AA129)</f>
        <v/>
      </c>
    </row>
    <row r="199" spans="1:2" x14ac:dyDescent="0.25">
      <c r="A199" s="4" t="str">
        <f>IF(Input_Sheet!X130="","",Input_Sheet!X130)</f>
        <v/>
      </c>
      <c r="B199" s="4" t="str">
        <f>IF(Input_Sheet!AA130="","",Input_Sheet!AA130)</f>
        <v/>
      </c>
    </row>
    <row r="200" spans="1:2" x14ac:dyDescent="0.25">
      <c r="A200" s="4" t="str">
        <f>IF(Input_Sheet!X131="","",Input_Sheet!X131)</f>
        <v/>
      </c>
      <c r="B200" s="4" t="str">
        <f>IF(Input_Sheet!AA131="","",Input_Sheet!AA131)</f>
        <v/>
      </c>
    </row>
    <row r="201" spans="1:2" x14ac:dyDescent="0.25">
      <c r="A201" s="4" t="str">
        <f>IF(Input_Sheet!X132="","",Input_Sheet!X132)</f>
        <v/>
      </c>
      <c r="B201" s="4" t="str">
        <f>IF(Input_Sheet!AA132="","",Input_Sheet!AA132)</f>
        <v/>
      </c>
    </row>
    <row r="202" spans="1:2" x14ac:dyDescent="0.25">
      <c r="A202" s="4" t="str">
        <f>IF(Input_Sheet!X133="","",Input_Sheet!X133)</f>
        <v/>
      </c>
      <c r="B202" s="4" t="str">
        <f>IF(Input_Sheet!AA133="","",Input_Sheet!AA133)</f>
        <v/>
      </c>
    </row>
    <row r="203" spans="1:2" x14ac:dyDescent="0.25">
      <c r="A203" s="4" t="str">
        <f>IF(Input_Sheet!X134="","",Input_Sheet!X134)</f>
        <v/>
      </c>
      <c r="B203" s="4" t="str">
        <f>IF(Input_Sheet!AA134="","",Input_Sheet!AA134)</f>
        <v/>
      </c>
    </row>
    <row r="204" spans="1:2" x14ac:dyDescent="0.25">
      <c r="A204" s="4" t="str">
        <f>IF(Input_Sheet!X135="","",Input_Sheet!X135)</f>
        <v/>
      </c>
      <c r="B204" s="4" t="str">
        <f>IF(Input_Sheet!AA135="","",Input_Sheet!AA135)</f>
        <v/>
      </c>
    </row>
    <row r="205" spans="1:2" x14ac:dyDescent="0.25">
      <c r="A205" s="4" t="str">
        <f>IF(Input_Sheet!X136="","",Input_Sheet!X136)</f>
        <v/>
      </c>
      <c r="B205" s="4" t="str">
        <f>IF(Input_Sheet!AA136="","",Input_Sheet!AA136)</f>
        <v/>
      </c>
    </row>
    <row r="206" spans="1:2" x14ac:dyDescent="0.25">
      <c r="A206" s="4" t="str">
        <f>IF(Input_Sheet!X137="","",Input_Sheet!X137)</f>
        <v/>
      </c>
      <c r="B206" s="4" t="str">
        <f>IF(Input_Sheet!AA137="","",Input_Sheet!AA137)</f>
        <v/>
      </c>
    </row>
    <row r="207" spans="1:2" x14ac:dyDescent="0.25">
      <c r="A207" s="4" t="str">
        <f>IF(Input_Sheet!X138="","",Input_Sheet!X138)</f>
        <v/>
      </c>
      <c r="B207" s="4" t="str">
        <f>IF(Input_Sheet!AA138="","",Input_Sheet!AA138)</f>
        <v/>
      </c>
    </row>
    <row r="208" spans="1:2" x14ac:dyDescent="0.25">
      <c r="A208" s="4" t="str">
        <f>IF(Input_Sheet!X139="","",Input_Sheet!X139)</f>
        <v/>
      </c>
      <c r="B208" s="4" t="str">
        <f>IF(Input_Sheet!AA139="","",Input_Sheet!AA139)</f>
        <v/>
      </c>
    </row>
    <row r="209" spans="1:2" x14ac:dyDescent="0.25">
      <c r="A209" s="4" t="str">
        <f>IF(Input_Sheet!X140="","",Input_Sheet!X140)</f>
        <v/>
      </c>
      <c r="B209" s="4" t="str">
        <f>IF(Input_Sheet!AA140="","",Input_Sheet!AA140)</f>
        <v/>
      </c>
    </row>
    <row r="210" spans="1:2" x14ac:dyDescent="0.25">
      <c r="A210" s="4" t="str">
        <f>IF(Input_Sheet!X141="","",Input_Sheet!X141)</f>
        <v/>
      </c>
      <c r="B210" s="4" t="str">
        <f>IF(Input_Sheet!AA141="","",Input_Sheet!AA141)</f>
        <v/>
      </c>
    </row>
    <row r="211" spans="1:2" x14ac:dyDescent="0.25">
      <c r="A211" s="4" t="str">
        <f>IF(Input_Sheet!X142="","",Input_Sheet!X142)</f>
        <v/>
      </c>
      <c r="B211" s="4" t="str">
        <f>IF(Input_Sheet!AA142="","",Input_Sheet!AA142)</f>
        <v/>
      </c>
    </row>
    <row r="212" spans="1:2" x14ac:dyDescent="0.25">
      <c r="A212" s="4" t="str">
        <f>IF(Input_Sheet!X143="","",Input_Sheet!X143)</f>
        <v/>
      </c>
      <c r="B212" s="4" t="str">
        <f>IF(Input_Sheet!AA143="","",Input_Sheet!AA143)</f>
        <v/>
      </c>
    </row>
    <row r="213" spans="1:2" x14ac:dyDescent="0.25">
      <c r="A213" s="4" t="str">
        <f>IF(Input_Sheet!X144="","",Input_Sheet!X144)</f>
        <v/>
      </c>
      <c r="B213" s="4" t="str">
        <f>IF(Input_Sheet!AA144="","",Input_Sheet!AA144)</f>
        <v/>
      </c>
    </row>
    <row r="214" spans="1:2" x14ac:dyDescent="0.25">
      <c r="A214" s="4" t="str">
        <f>IF(Input_Sheet!X145="","",Input_Sheet!X145)</f>
        <v/>
      </c>
      <c r="B214" s="4" t="str">
        <f>IF(Input_Sheet!AA145="","",Input_Sheet!AA145)</f>
        <v/>
      </c>
    </row>
    <row r="215" spans="1:2" x14ac:dyDescent="0.25">
      <c r="A215" s="4" t="str">
        <f>IF(Input_Sheet!X146="","",Input_Sheet!X146)</f>
        <v/>
      </c>
      <c r="B215" s="4" t="str">
        <f>IF(Input_Sheet!AA146="","",Input_Sheet!AA146)</f>
        <v/>
      </c>
    </row>
    <row r="216" spans="1:2" x14ac:dyDescent="0.25">
      <c r="A216" s="4" t="s">
        <v>394</v>
      </c>
      <c r="B216" s="4"/>
    </row>
    <row r="217" spans="1:2" x14ac:dyDescent="0.25">
      <c r="A217" s="4" t="str">
        <f>IF(Input_Sheet!AJ116="","",Input_Sheet!AJ116)</f>
        <v/>
      </c>
      <c r="B217" s="4" t="str">
        <f>IF(Input_Sheet!AM116="","",Input_Sheet!AM116)</f>
        <v/>
      </c>
    </row>
    <row r="218" spans="1:2" x14ac:dyDescent="0.25">
      <c r="A218" s="4" t="str">
        <f>IF(Input_Sheet!AJ117="","",Input_Sheet!AJ117)</f>
        <v/>
      </c>
      <c r="B218" s="4" t="str">
        <f>IF(Input_Sheet!AM117="","",Input_Sheet!AM117)</f>
        <v/>
      </c>
    </row>
    <row r="219" spans="1:2" x14ac:dyDescent="0.25">
      <c r="A219" s="4" t="str">
        <f>IF(Input_Sheet!AJ118="","",Input_Sheet!AJ118)</f>
        <v/>
      </c>
      <c r="B219" s="4" t="str">
        <f>IF(Input_Sheet!AM118="","",Input_Sheet!AM118)</f>
        <v/>
      </c>
    </row>
    <row r="220" spans="1:2" x14ac:dyDescent="0.25">
      <c r="A220" s="4" t="str">
        <f>IF(Input_Sheet!AJ119="","",Input_Sheet!AJ119)</f>
        <v/>
      </c>
      <c r="B220" s="4" t="str">
        <f>IF(Input_Sheet!AM119="","",Input_Sheet!AM119)</f>
        <v/>
      </c>
    </row>
    <row r="221" spans="1:2" x14ac:dyDescent="0.25">
      <c r="A221" s="4" t="str">
        <f>IF(Input_Sheet!AJ120="","",Input_Sheet!AJ120)</f>
        <v/>
      </c>
      <c r="B221" s="4" t="str">
        <f>IF(Input_Sheet!AM120="","",Input_Sheet!AM120)</f>
        <v/>
      </c>
    </row>
    <row r="222" spans="1:2" x14ac:dyDescent="0.25">
      <c r="A222" s="4" t="str">
        <f>IF(Input_Sheet!AJ121="","",Input_Sheet!AJ121)</f>
        <v/>
      </c>
      <c r="B222" s="4" t="str">
        <f>IF(Input_Sheet!AM121="","",Input_Sheet!AM121)</f>
        <v/>
      </c>
    </row>
    <row r="223" spans="1:2" x14ac:dyDescent="0.25">
      <c r="A223" s="4" t="str">
        <f>IF(Input_Sheet!AJ122="","",Input_Sheet!AJ122)</f>
        <v/>
      </c>
      <c r="B223" s="4" t="str">
        <f>IF(Input_Sheet!AM122="","",Input_Sheet!AM122)</f>
        <v/>
      </c>
    </row>
    <row r="224" spans="1:2" x14ac:dyDescent="0.25">
      <c r="A224" s="4" t="str">
        <f>IF(Input_Sheet!AJ123="","",Input_Sheet!AJ123)</f>
        <v/>
      </c>
      <c r="B224" s="4" t="str">
        <f>IF(Input_Sheet!AM123="","",Input_Sheet!AM123)</f>
        <v/>
      </c>
    </row>
    <row r="225" spans="1:2" x14ac:dyDescent="0.25">
      <c r="A225" s="4" t="str">
        <f>IF(Input_Sheet!AJ124="","",Input_Sheet!AJ124)</f>
        <v/>
      </c>
      <c r="B225" s="4" t="str">
        <f>IF(Input_Sheet!AM124="","",Input_Sheet!AM124)</f>
        <v/>
      </c>
    </row>
    <row r="226" spans="1:2" x14ac:dyDescent="0.25">
      <c r="A226" s="4" t="str">
        <f>IF(Input_Sheet!AJ125="","",Input_Sheet!AJ125)</f>
        <v/>
      </c>
      <c r="B226" s="4" t="str">
        <f>IF(Input_Sheet!AM125="","",Input_Sheet!AM125)</f>
        <v/>
      </c>
    </row>
    <row r="227" spans="1:2" x14ac:dyDescent="0.25">
      <c r="A227" s="4" t="str">
        <f>IF(Input_Sheet!AJ126="","",Input_Sheet!AJ126)</f>
        <v/>
      </c>
      <c r="B227" s="4" t="str">
        <f>IF(Input_Sheet!AM126="","",Input_Sheet!AM126)</f>
        <v/>
      </c>
    </row>
    <row r="228" spans="1:2" x14ac:dyDescent="0.25">
      <c r="A228" s="4" t="str">
        <f>IF(Input_Sheet!AJ127="","",Input_Sheet!AJ127)</f>
        <v/>
      </c>
      <c r="B228" s="4" t="str">
        <f>IF(Input_Sheet!AM127="","",Input_Sheet!AM127)</f>
        <v/>
      </c>
    </row>
    <row r="229" spans="1:2" x14ac:dyDescent="0.25">
      <c r="A229" s="4" t="str">
        <f>IF(Input_Sheet!AJ128="","",Input_Sheet!AJ128)</f>
        <v/>
      </c>
      <c r="B229" s="4" t="str">
        <f>IF(Input_Sheet!AM128="","",Input_Sheet!AM128)</f>
        <v/>
      </c>
    </row>
    <row r="230" spans="1:2" x14ac:dyDescent="0.25">
      <c r="A230" s="4" t="str">
        <f>IF(Input_Sheet!AJ129="","",Input_Sheet!AJ129)</f>
        <v/>
      </c>
      <c r="B230" s="4" t="str">
        <f>IF(Input_Sheet!AM129="","",Input_Sheet!AM129)</f>
        <v/>
      </c>
    </row>
    <row r="231" spans="1:2" x14ac:dyDescent="0.25">
      <c r="A231" s="4" t="str">
        <f>IF(Input_Sheet!AJ130="","",Input_Sheet!AJ130)</f>
        <v/>
      </c>
      <c r="B231" s="4" t="str">
        <f>IF(Input_Sheet!AM130="","",Input_Sheet!AM130)</f>
        <v/>
      </c>
    </row>
    <row r="232" spans="1:2" x14ac:dyDescent="0.25">
      <c r="A232" s="4" t="str">
        <f>IF(Input_Sheet!AJ131="","",Input_Sheet!AJ131)</f>
        <v/>
      </c>
      <c r="B232" s="4" t="str">
        <f>IF(Input_Sheet!AM131="","",Input_Sheet!AM131)</f>
        <v/>
      </c>
    </row>
    <row r="233" spans="1:2" x14ac:dyDescent="0.25">
      <c r="A233" s="4" t="str">
        <f>IF(Input_Sheet!AJ132="","",Input_Sheet!AJ132)</f>
        <v/>
      </c>
      <c r="B233" s="4" t="str">
        <f>IF(Input_Sheet!AM132="","",Input_Sheet!AM132)</f>
        <v/>
      </c>
    </row>
    <row r="234" spans="1:2" x14ac:dyDescent="0.25">
      <c r="A234" s="4" t="str">
        <f>IF(Input_Sheet!AJ133="","",Input_Sheet!AJ133)</f>
        <v/>
      </c>
      <c r="B234" s="4" t="str">
        <f>IF(Input_Sheet!AM133="","",Input_Sheet!AM133)</f>
        <v/>
      </c>
    </row>
    <row r="235" spans="1:2" x14ac:dyDescent="0.25">
      <c r="A235" s="4" t="str">
        <f>IF(Input_Sheet!AJ134="","",Input_Sheet!AJ134)</f>
        <v/>
      </c>
      <c r="B235" s="4" t="str">
        <f>IF(Input_Sheet!AM134="","",Input_Sheet!AM134)</f>
        <v/>
      </c>
    </row>
    <row r="236" spans="1:2" x14ac:dyDescent="0.25">
      <c r="A236" s="4" t="str">
        <f>IF(Input_Sheet!AJ135="","",Input_Sheet!AJ135)</f>
        <v/>
      </c>
      <c r="B236" s="4" t="str">
        <f>IF(Input_Sheet!AM135="","",Input_Sheet!AM135)</f>
        <v/>
      </c>
    </row>
    <row r="237" spans="1:2" x14ac:dyDescent="0.25">
      <c r="A237" s="4" t="str">
        <f>IF(Input_Sheet!AJ136="","",Input_Sheet!AJ136)</f>
        <v/>
      </c>
      <c r="B237" s="4" t="str">
        <f>IF(Input_Sheet!AM136="","",Input_Sheet!AM136)</f>
        <v/>
      </c>
    </row>
    <row r="238" spans="1:2" x14ac:dyDescent="0.25">
      <c r="B238" s="4"/>
    </row>
    <row r="239" spans="1:2" x14ac:dyDescent="0.25">
      <c r="A239" s="4" t="s">
        <v>1286</v>
      </c>
      <c r="B239" s="4"/>
    </row>
    <row r="240" spans="1:2" x14ac:dyDescent="0.25">
      <c r="A240" s="4" t="str">
        <f>IF(Input_Sheet!AJ139="","",Input_Sheet!AJ139)</f>
        <v/>
      </c>
      <c r="B240" s="4"/>
    </row>
    <row r="241" spans="1:2" x14ac:dyDescent="0.25">
      <c r="A241" s="4" t="str">
        <f>IF(Input_Sheet!AJ140="","",Input_Sheet!AJ140)</f>
        <v/>
      </c>
      <c r="B241" s="4"/>
    </row>
    <row r="242" spans="1:2" x14ac:dyDescent="0.25">
      <c r="A242" s="4" t="str">
        <f>IF(Input_Sheet!AJ141="","",Input_Sheet!AJ141)</f>
        <v/>
      </c>
      <c r="B242" s="4"/>
    </row>
    <row r="243" spans="1:2" x14ac:dyDescent="0.25">
      <c r="A243" s="4" t="str">
        <f>IF(Input_Sheet!AJ142="","",Input_Sheet!AJ142)</f>
        <v/>
      </c>
      <c r="B243" s="4"/>
    </row>
    <row r="244" spans="1:2" x14ac:dyDescent="0.25">
      <c r="A244" s="4" t="str">
        <f>IF(Input_Sheet!AJ143="","",Input_Sheet!AJ143)</f>
        <v/>
      </c>
      <c r="B244" s="4"/>
    </row>
    <row r="245" spans="1:2" x14ac:dyDescent="0.25">
      <c r="A245" s="4" t="str">
        <f>IF(Input_Sheet!AJ144="","",Input_Sheet!AJ144)</f>
        <v/>
      </c>
      <c r="B245" s="4"/>
    </row>
    <row r="246" spans="1:2" x14ac:dyDescent="0.25">
      <c r="A246" s="1" t="str">
        <f>IF(Input_Sheet!AP139="","",Input_Sheet!AP139)</f>
        <v/>
      </c>
      <c r="B246" s="4"/>
    </row>
    <row r="247" spans="1:2" x14ac:dyDescent="0.25">
      <c r="A247" s="1" t="str">
        <f>IF(Input_Sheet!AP140="","",Input_Sheet!AP140)</f>
        <v/>
      </c>
      <c r="B247" s="4"/>
    </row>
    <row r="248" spans="1:2" x14ac:dyDescent="0.25">
      <c r="A248" s="1" t="str">
        <f>IF(Input_Sheet!AP141="","",Input_Sheet!AP141)</f>
        <v/>
      </c>
      <c r="B248" s="4"/>
    </row>
    <row r="249" spans="1:2" x14ac:dyDescent="0.25">
      <c r="A249" s="1" t="str">
        <f>IF(Input_Sheet!AP142="","",Input_Sheet!AP142)</f>
        <v/>
      </c>
      <c r="B249" s="4"/>
    </row>
    <row r="250" spans="1:2" x14ac:dyDescent="0.25">
      <c r="A250" s="1" t="str">
        <f>IF(Input_Sheet!AP143="","",Input_Sheet!AP143)</f>
        <v/>
      </c>
      <c r="B250" s="4"/>
    </row>
    <row r="251" spans="1:2" x14ac:dyDescent="0.25">
      <c r="A251" s="1" t="str">
        <f>IF(Input_Sheet!AP144="","",Input_Sheet!AP144)</f>
        <v/>
      </c>
      <c r="B251" s="4"/>
    </row>
    <row r="252" spans="1:2" x14ac:dyDescent="0.25">
      <c r="A252" s="4"/>
    </row>
    <row r="253" spans="1:2" x14ac:dyDescent="0.25">
      <c r="A253" s="236" t="s">
        <v>1143</v>
      </c>
    </row>
    <row r="254" spans="1:2" x14ac:dyDescent="0.25">
      <c r="A254" s="4" t="s">
        <v>1188</v>
      </c>
    </row>
    <row r="255" spans="1:2" x14ac:dyDescent="0.25">
      <c r="A255" s="236" t="s">
        <v>1143</v>
      </c>
    </row>
    <row r="256" spans="1:2" x14ac:dyDescent="0.25">
      <c r="A256" s="4" t="s">
        <v>1256</v>
      </c>
      <c r="B256" s="1" t="str">
        <f>CONCATENATE(Input_Sheet!C114&amp;", "&amp;Input_Sheet!C115&amp;", "&amp;Input_Sheet!C116)</f>
        <v xml:space="preserve">, , </v>
      </c>
    </row>
    <row r="257" spans="1:2" x14ac:dyDescent="0.25">
      <c r="A257" s="4" t="s">
        <v>1067</v>
      </c>
      <c r="B257" s="1" t="str">
        <f>CONCATENATE(Input_Sheet!C121&amp;", "&amp;Input_Sheet!C122&amp;", "&amp;Input_Sheet!C123)</f>
        <v xml:space="preserve">, , </v>
      </c>
    </row>
    <row r="258" spans="1:2" x14ac:dyDescent="0.25">
      <c r="A258" s="4" t="s">
        <v>1018</v>
      </c>
    </row>
    <row r="259" spans="1:2" x14ac:dyDescent="0.25">
      <c r="A259" s="4" t="str">
        <f>IF(Input_Sheet!J114="","",Input_Sheet!J114)</f>
        <v/>
      </c>
      <c r="B259" s="1" t="str">
        <f>IF(Input_Sheet!P114="",""," from " &amp; Input_Sheet!P114)</f>
        <v/>
      </c>
    </row>
    <row r="260" spans="1:2" x14ac:dyDescent="0.25">
      <c r="A260" s="4" t="str">
        <f>IF(Input_Sheet!J115="","",Input_Sheet!J115)</f>
        <v/>
      </c>
      <c r="B260" s="1" t="str">
        <f>IF(Input_Sheet!P115="",""," from " &amp; Input_Sheet!P115)</f>
        <v/>
      </c>
    </row>
    <row r="261" spans="1:2" x14ac:dyDescent="0.25">
      <c r="A261" s="4" t="str">
        <f>IF(Input_Sheet!J116="","",Input_Sheet!J116)</f>
        <v/>
      </c>
      <c r="B261" s="1" t="str">
        <f>IF(Input_Sheet!P116="",""," from " &amp; Input_Sheet!P116)</f>
        <v/>
      </c>
    </row>
    <row r="262" spans="1:2" x14ac:dyDescent="0.25">
      <c r="A262" s="4" t="str">
        <f>IF(Input_Sheet!J117="","",Input_Sheet!J117)</f>
        <v/>
      </c>
      <c r="B262" s="1" t="str">
        <f>IF(Input_Sheet!P117="",""," from " &amp; Input_Sheet!P117)</f>
        <v/>
      </c>
    </row>
    <row r="263" spans="1:2" x14ac:dyDescent="0.25">
      <c r="A263" s="4" t="str">
        <f>IF(Input_Sheet!J118="","",Input_Sheet!J118)</f>
        <v/>
      </c>
      <c r="B263" s="1" t="str">
        <f>IF(Input_Sheet!P118="",""," from " &amp; Input_Sheet!P118)</f>
        <v/>
      </c>
    </row>
    <row r="264" spans="1:2" x14ac:dyDescent="0.25">
      <c r="A264" s="4"/>
    </row>
    <row r="265" spans="1:2" x14ac:dyDescent="0.25">
      <c r="A265" s="4" t="s">
        <v>1017</v>
      </c>
    </row>
    <row r="266" spans="1:2" x14ac:dyDescent="0.25">
      <c r="A266" s="4" t="str">
        <f>IF(Input_Sheet!J121="","",Input_Sheet!J121)</f>
        <v/>
      </c>
      <c r="B266" s="1" t="str">
        <f>IF(Input_Sheet!P121="",""," from " &amp; Input_Sheet!P121)</f>
        <v/>
      </c>
    </row>
    <row r="267" spans="1:2" x14ac:dyDescent="0.25">
      <c r="A267" s="4" t="str">
        <f>IF(Input_Sheet!J122="","",Input_Sheet!J122)</f>
        <v/>
      </c>
      <c r="B267" s="1" t="str">
        <f>IF(Input_Sheet!P122="",""," from " &amp; Input_Sheet!P122)</f>
        <v/>
      </c>
    </row>
    <row r="268" spans="1:2" x14ac:dyDescent="0.25">
      <c r="A268" s="4" t="str">
        <f>IF(Input_Sheet!J123="","",Input_Sheet!J123)</f>
        <v/>
      </c>
      <c r="B268" s="1" t="str">
        <f>IF(Input_Sheet!P123="",""," from " &amp; Input_Sheet!P123)</f>
        <v/>
      </c>
    </row>
    <row r="269" spans="1:2" x14ac:dyDescent="0.25">
      <c r="A269" s="4" t="str">
        <f>IF(Input_Sheet!J124="","",Input_Sheet!J124)</f>
        <v/>
      </c>
      <c r="B269" s="1" t="str">
        <f>IF(Input_Sheet!P124="",""," from " &amp; Input_Sheet!P124)</f>
        <v/>
      </c>
    </row>
    <row r="270" spans="1:2" x14ac:dyDescent="0.25">
      <c r="A270" s="4" t="str">
        <f>IF(Input_Sheet!J125="","",Input_Sheet!J125)</f>
        <v/>
      </c>
      <c r="B270" s="1" t="str">
        <f>IF(Input_Sheet!P125="",""," from " &amp; Input_Sheet!P125)</f>
        <v/>
      </c>
    </row>
    <row r="271" spans="1:2" x14ac:dyDescent="0.25">
      <c r="A271" s="4"/>
    </row>
    <row r="272" spans="1:2" x14ac:dyDescent="0.25">
      <c r="A272" s="236" t="s">
        <v>1143</v>
      </c>
    </row>
    <row r="273" spans="1:1" x14ac:dyDescent="0.25">
      <c r="A273" s="1" t="s">
        <v>270</v>
      </c>
    </row>
    <row r="274" spans="1:1" x14ac:dyDescent="0.25">
      <c r="A274" s="236" t="s">
        <v>1143</v>
      </c>
    </row>
    <row r="275" spans="1:1" x14ac:dyDescent="0.25">
      <c r="A275" s="1" t="str">
        <f>IF(Input_Sheet!C131="","",Input_Sheet!C131&amp;": "&amp;Input_Sheet!G131&amp;" ("&amp;Input_Sheet!L131&amp;IF(Input_Sheet!P131="","",", "&amp;Input_Sheet!P131)&amp;IF(Input_Sheet!T131="","",", "&amp;Input_Sheet!T131)&amp;")")</f>
        <v/>
      </c>
    </row>
    <row r="276" spans="1:1" x14ac:dyDescent="0.25">
      <c r="A276" s="1" t="str">
        <f>IF(Input_Sheet!C132="","",Input_Sheet!C132&amp;": "&amp;Input_Sheet!G132&amp;" ("&amp;Input_Sheet!L132&amp;IF(Input_Sheet!P132="","",", "&amp;Input_Sheet!P132)&amp;IF(Input_Sheet!T132="","",", "&amp;Input_Sheet!T132)&amp;")")</f>
        <v/>
      </c>
    </row>
    <row r="277" spans="1:1" x14ac:dyDescent="0.25">
      <c r="A277" s="1" t="str">
        <f>IF(Input_Sheet!C133="","",Input_Sheet!C133&amp;": "&amp;Input_Sheet!G133&amp;" ("&amp;Input_Sheet!L133&amp;IF(Input_Sheet!P133="","",", "&amp;Input_Sheet!P133)&amp;IF(Input_Sheet!T133="","",", "&amp;Input_Sheet!T133)&amp;")")</f>
        <v/>
      </c>
    </row>
    <row r="278" spans="1:1" x14ac:dyDescent="0.25">
      <c r="A278" s="1" t="str">
        <f>IF(Input_Sheet!C134="","",Input_Sheet!C134&amp;": "&amp;Input_Sheet!G134&amp;" ("&amp;Input_Sheet!L134&amp;IF(Input_Sheet!P134="","",", "&amp;Input_Sheet!P134)&amp;IF(Input_Sheet!T134="","",", "&amp;Input_Sheet!T134)&amp;")")</f>
        <v/>
      </c>
    </row>
    <row r="279" spans="1:1" x14ac:dyDescent="0.25">
      <c r="A279" s="1" t="str">
        <f>IF(Input_Sheet!C135="","",Input_Sheet!C135&amp;": "&amp;Input_Sheet!G135&amp;" ("&amp;Input_Sheet!L135&amp;IF(Input_Sheet!P135="","",", "&amp;Input_Sheet!P135)&amp;IF(Input_Sheet!T135="","",", "&amp;Input_Sheet!T135)&amp;")")</f>
        <v/>
      </c>
    </row>
    <row r="280" spans="1:1" x14ac:dyDescent="0.25">
      <c r="A280" s="1" t="str">
        <f>IF(Input_Sheet!C136="","",Input_Sheet!C136&amp;": "&amp;Input_Sheet!G136&amp;" ("&amp;Input_Sheet!L136&amp;IF(Input_Sheet!P136="","",", "&amp;Input_Sheet!P136)&amp;IF(Input_Sheet!T136="","",", "&amp;Input_Sheet!T136)&amp;")")</f>
        <v/>
      </c>
    </row>
    <row r="281" spans="1:1" x14ac:dyDescent="0.25">
      <c r="A281" s="1" t="str">
        <f>IF(Input_Sheet!C137="","",Input_Sheet!C137&amp;": "&amp;Input_Sheet!G137&amp;" ("&amp;Input_Sheet!L137&amp;IF(Input_Sheet!P137="","",", "&amp;Input_Sheet!P137)&amp;IF(Input_Sheet!T137="","",", "&amp;Input_Sheet!T137)&amp;")")</f>
        <v/>
      </c>
    </row>
    <row r="282" spans="1:1" x14ac:dyDescent="0.25">
      <c r="A282" s="1" t="str">
        <f>IF(Input_Sheet!C138="","",Input_Sheet!C138&amp;": "&amp;Input_Sheet!G138&amp;" ("&amp;Input_Sheet!L138&amp;IF(Input_Sheet!P138="","",", "&amp;Input_Sheet!P138)&amp;IF(Input_Sheet!T138="","",", "&amp;Input_Sheet!T138)&amp;")")</f>
        <v/>
      </c>
    </row>
    <row r="287" spans="1:1" x14ac:dyDescent="0.25">
      <c r="A287" s="236" t="s">
        <v>1143</v>
      </c>
    </row>
    <row r="288" spans="1:1" x14ac:dyDescent="0.25">
      <c r="A288" s="236" t="s">
        <v>1144</v>
      </c>
    </row>
    <row r="289" spans="1:1" x14ac:dyDescent="0.25">
      <c r="A289" s="236" t="s">
        <v>1143</v>
      </c>
    </row>
    <row r="290" spans="1:1" x14ac:dyDescent="0.25">
      <c r="A290" s="235" t="s">
        <v>1140</v>
      </c>
    </row>
    <row r="291" spans="1:1" x14ac:dyDescent="0.25">
      <c r="A291" s="1" t="str">
        <f>IF(Notes!B3="","",Notes!B3)</f>
        <v/>
      </c>
    </row>
    <row r="293" spans="1:1" x14ac:dyDescent="0.25">
      <c r="A293" s="235" t="s">
        <v>1141</v>
      </c>
    </row>
    <row r="294" spans="1:1" x14ac:dyDescent="0.25">
      <c r="A294" s="1" t="str">
        <f>IF(Notes!B6="","",Notes!B6)</f>
        <v/>
      </c>
    </row>
    <row r="296" spans="1:1" x14ac:dyDescent="0.25">
      <c r="A296" s="235" t="s">
        <v>1142</v>
      </c>
    </row>
    <row r="297" spans="1:1" x14ac:dyDescent="0.25">
      <c r="A297" s="1" t="str">
        <f>IF(Notes!B9="","",Notes!B9)</f>
        <v/>
      </c>
    </row>
    <row r="299" spans="1:1" x14ac:dyDescent="0.25">
      <c r="A299" s="1" t="s">
        <v>1139</v>
      </c>
    </row>
    <row r="300" spans="1:1" x14ac:dyDescent="0.25">
      <c r="A300" s="1" t="str">
        <f>IF(Notes!B12="","",Notes!B12)</f>
        <v/>
      </c>
    </row>
    <row r="303" spans="1:1" x14ac:dyDescent="0.25">
      <c r="A303" s="236" t="s">
        <v>1143</v>
      </c>
    </row>
    <row r="304" spans="1:1" x14ac:dyDescent="0.25">
      <c r="A304" s="1" t="s">
        <v>1138</v>
      </c>
    </row>
    <row r="305" spans="1:2" x14ac:dyDescent="0.25">
      <c r="A305" s="236" t="s">
        <v>1143</v>
      </c>
    </row>
    <row r="307" spans="1:2" x14ac:dyDescent="0.25">
      <c r="A307" s="236" t="s">
        <v>1143</v>
      </c>
    </row>
    <row r="308" spans="1:2" x14ac:dyDescent="0.25">
      <c r="A308" s="235" t="s">
        <v>1146</v>
      </c>
    </row>
    <row r="309" spans="1:2" x14ac:dyDescent="0.25">
      <c r="A309" s="236" t="s">
        <v>1143</v>
      </c>
    </row>
    <row r="310" spans="1:2" x14ac:dyDescent="0.25">
      <c r="A310" s="1" t="s">
        <v>987</v>
      </c>
      <c r="B310" s="1" t="str">
        <f>Experience_Log!C8</f>
        <v>Physical: 0 (), Social: 0 (), Mental: 0 ()</v>
      </c>
    </row>
    <row r="311" spans="1:2" x14ac:dyDescent="0.25">
      <c r="A311" s="1" t="s">
        <v>986</v>
      </c>
      <c r="B311" s="1" t="str">
        <f ca="1">Experience_Log!C9</f>
        <v/>
      </c>
    </row>
    <row r="312" spans="1:2" x14ac:dyDescent="0.25">
      <c r="A312" s="1" t="s">
        <v>406</v>
      </c>
      <c r="B312" s="1" t="str">
        <f ca="1">Experience_Log!C11</f>
        <v/>
      </c>
    </row>
    <row r="313" spans="1:2" x14ac:dyDescent="0.25">
      <c r="A313" s="1" t="s">
        <v>407</v>
      </c>
      <c r="B313" s="1" t="str">
        <f ca="1">Experience_Log!C12</f>
        <v/>
      </c>
    </row>
    <row r="315" spans="1:2" x14ac:dyDescent="0.25">
      <c r="A315" s="236" t="s">
        <v>1143</v>
      </c>
    </row>
    <row r="316" spans="1:2" x14ac:dyDescent="0.25">
      <c r="A316" s="235" t="s">
        <v>1147</v>
      </c>
    </row>
    <row r="317" spans="1:2" x14ac:dyDescent="0.25">
      <c r="A317" s="236" t="s">
        <v>1143</v>
      </c>
    </row>
    <row r="318" spans="1:2" x14ac:dyDescent="0.25">
      <c r="A318" s="1" t="str">
        <f>IF(Experience_Log!A16&lt;&gt;"",Experience_Log!A16&amp;"; "&amp;IF(Experience_Log!E16&lt;&gt;"",Experience_Log!E16,0)&amp;"/"&amp;IF(Experience_Log!F16&lt;&gt;"",Experience_Log!F16,0)&amp;"("&amp;IF(Experience_Log!H16&lt;&gt;"",Experience_Log!H16,0)&amp;")"&amp;"; "&amp;Experience_Log!C16,"")</f>
        <v>Creation; 30/0(30); Initial XP</v>
      </c>
    </row>
    <row r="319" spans="1:2" x14ac:dyDescent="0.25">
      <c r="A319" s="1" t="str">
        <f>IF(Experience_Log!A17&lt;&gt;"",Experience_Log!A17&amp;"; "&amp;IF(Experience_Log!E17&lt;&gt;"",Experience_Log!E17,0)&amp;"/"&amp;IF(Experience_Log!F17&lt;&gt;"",Experience_Log!F17,0)&amp;"("&amp;IF(Experience_Log!H17&lt;&gt;"",Experience_Log!H17,0)&amp;")"&amp;"; "&amp;Experience_Log!C17,"")</f>
        <v>Creation; 0/0(30); Initial MC</v>
      </c>
    </row>
    <row r="320" spans="1:2" x14ac:dyDescent="0.25">
      <c r="A320" s="1" t="str">
        <f>IF(Experience_Log!A18&lt;&gt;"",Experience_Log!A18&amp;"; "&amp;IF(Experience_Log!E18&lt;&gt;"",Experience_Log!E18,0)&amp;"/"&amp;IF(Experience_Log!F18&lt;&gt;"",Experience_Log!F18,0)&amp;"("&amp;IF(Experience_Log!H18&lt;&gt;"",Experience_Log!H18,0)&amp;")"&amp;"; "&amp;Experience_Log!C18,"")</f>
        <v>Creation; 0/0(30); CCD</v>
      </c>
    </row>
    <row r="321" spans="1:1" x14ac:dyDescent="0.25">
      <c r="A321" s="277" t="str">
        <f>IF(OR(Experience_Log!A19&lt;&gt;0,Experience_Log!E19&lt;&gt;0,Experience_Log!F19&lt;&gt;0,Experience_Log!G19&lt;&gt;0),IF(ISNUMBER(Experience_Log!A19),CONCATENATE(MONTH(Experience_Log!A19),"/",DAY(Experience_Log!A19),"/",YEAR(Experience_Log!A19)),Experience_Log!A19)&amp;"; "&amp;Experience_Log!C19&amp;"; "&amp;IF(Experience_Log!E19&lt;&gt;"","+"&amp;Experience_Log!E19,"")&amp;IF(Experience_Log!F19&lt;&gt;"","-"&amp;Experience_Log!F19,"")
&amp;"; "&amp;Experience_Log!G19&amp;"; ("&amp;Experience_Log!H19&amp;")","")</f>
        <v>Creation; Attributes; ; ; (30)</v>
      </c>
    </row>
    <row r="322" spans="1:1" x14ac:dyDescent="0.25">
      <c r="A322" s="277" t="str">
        <f>IF(OR(Experience_Log!A20&lt;&gt;0,Experience_Log!E20&lt;&gt;0,Experience_Log!F20&lt;&gt;0,Experience_Log!G20&lt;&gt;0),IF(ISNUMBER(Experience_Log!A20),CONCATENATE(MONTH(Experience_Log!A20),"/",DAY(Experience_Log!A20),"/",YEAR(Experience_Log!A20)),Experience_Log!A20)&amp;"; "&amp;Experience_Log!C20&amp;"; "&amp;IF(Experience_Log!E20&lt;&gt;"","+"&amp;Experience_Log!E20,"")&amp;IF(Experience_Log!F20&lt;&gt;"","-"&amp;Experience_Log!F20,"")
&amp;"; "&amp;Experience_Log!G20&amp;"; ("&amp;Experience_Log!H20&amp;")","")</f>
        <v>Creation; Skills; ; ; (30)</v>
      </c>
    </row>
    <row r="323" spans="1:1" x14ac:dyDescent="0.25">
      <c r="A323" s="277" t="str">
        <f>IF(OR(Experience_Log!A21&lt;&gt;0,Experience_Log!E21&lt;&gt;0,Experience_Log!F21&lt;&gt;0,Experience_Log!G21&lt;&gt;0),IF(ISNUMBER(Experience_Log!A21),CONCATENATE(MONTH(Experience_Log!A21),"/",DAY(Experience_Log!A21),"/",YEAR(Experience_Log!A21)),Experience_Log!A21)&amp;"; "&amp;Experience_Log!C21&amp;"; "&amp;IF(Experience_Log!E21&lt;&gt;"","+"&amp;Experience_Log!E21,"")&amp;IF(Experience_Log!F21&lt;&gt;"","-"&amp;Experience_Log!F21,"")
&amp;"; "&amp;Experience_Log!G21&amp;"; ("&amp;Experience_Log!H21&amp;")","")</f>
        <v>Creation; Backgrounds; ; ; (30)</v>
      </c>
    </row>
    <row r="324" spans="1:1" x14ac:dyDescent="0.25">
      <c r="A324" s="277" t="str">
        <f>IF(OR(Experience_Log!A22&lt;&gt;0,Experience_Log!E22&lt;&gt;0,Experience_Log!F22&lt;&gt;0,Experience_Log!G22&lt;&gt;0),IF(ISNUMBER(Experience_Log!A22),CONCATENATE(MONTH(Experience_Log!A22),"/",DAY(Experience_Log!A22),"/",YEAR(Experience_Log!A22)),Experience_Log!A22)&amp;"; "&amp;Experience_Log!C22&amp;"; "&amp;IF(Experience_Log!E22&lt;&gt;"","+"&amp;Experience_Log!E22,"")&amp;IF(Experience_Log!F22&lt;&gt;"","-"&amp;Experience_Log!F22,"")
&amp;"; "&amp;Experience_Log!G22&amp;"; ("&amp;Experience_Log!H22&amp;")","")</f>
        <v>Creation; Discs &amp; Rituals; ; ; (30)</v>
      </c>
    </row>
    <row r="325" spans="1:1" x14ac:dyDescent="0.25">
      <c r="A325" s="277" t="str">
        <f>IF(OR(Experience_Log!A23&lt;&gt;0,Experience_Log!E23&lt;&gt;0,Experience_Log!F23&lt;&gt;0,Experience_Log!G23&lt;&gt;0),IF(ISNUMBER(Experience_Log!A23),CONCATENATE(MONTH(Experience_Log!A23),"/",DAY(Experience_Log!A23),"/",YEAR(Experience_Log!A23)),Experience_Log!A23)&amp;"; "&amp;Experience_Log!C23&amp;"; "&amp;IF(Experience_Log!E23&lt;&gt;"","+"&amp;Experience_Log!E23,"")&amp;IF(Experience_Log!F23&lt;&gt;"","-"&amp;Experience_Log!F23,"")
&amp;"; "&amp;Experience_Log!G23&amp;"; ("&amp;Experience_Log!H23&amp;")","")</f>
        <v>Creation; Merits; ; ; (30)</v>
      </c>
    </row>
    <row r="326" spans="1:1" x14ac:dyDescent="0.25">
      <c r="A326" s="277" t="str">
        <f>IF(OR(Experience_Log!A24&lt;&gt;0,Experience_Log!E24&lt;&gt;0,Experience_Log!F24&lt;&gt;0,Experience_Log!G24&lt;&gt;0),IF(ISNUMBER(Experience_Log!A24),CONCATENATE(MONTH(Experience_Log!A24),"/",DAY(Experience_Log!A24),"/",YEAR(Experience_Log!A24)),Experience_Log!A24)&amp;"; "&amp;Experience_Log!C24&amp;"; "&amp;IF(Experience_Log!E24&lt;&gt;"","+"&amp;Experience_Log!E24,"")&amp;IF(Experience_Log!F24&lt;&gt;"","-"&amp;Experience_Log!F24,"")
&amp;"; "&amp;Experience_Log!G24&amp;"; ("&amp;Experience_Log!H24&amp;")","")</f>
        <v>Creation; Flaws; ; ; (30)</v>
      </c>
    </row>
    <row r="327" spans="1:1" x14ac:dyDescent="0.25">
      <c r="A327" s="277" t="str">
        <f>IF(OR(Experience_Log!A25&lt;&gt;0,Experience_Log!E25&lt;&gt;0,Experience_Log!F25&lt;&gt;0,Experience_Log!G25&lt;&gt;0),IF(ISNUMBER(Experience_Log!A25),CONCATENATE(MONTH(Experience_Log!A25),"/",DAY(Experience_Log!A25),"/",YEAR(Experience_Log!A25)),Experience_Log!A25)&amp;"; "&amp;Experience_Log!C25&amp;"; "&amp;IF(Experience_Log!E25&lt;&gt;"","+"&amp;Experience_Log!E25,"")&amp;IF(Experience_Log!F25&lt;&gt;"","-"&amp;Experience_Log!F25,"")
&amp;"; "&amp;Experience_Log!G25&amp;"; ("&amp;Experience_Log!H25&amp;")","")</f>
        <v/>
      </c>
    </row>
    <row r="328" spans="1:1" x14ac:dyDescent="0.25">
      <c r="A328" s="277" t="str">
        <f>IF(OR(Experience_Log!A26&lt;&gt;0,Experience_Log!E26&lt;&gt;0,Experience_Log!F26&lt;&gt;0,Experience_Log!G26&lt;&gt;0),IF(ISNUMBER(Experience_Log!A26),CONCATENATE(MONTH(Experience_Log!A26),"/",DAY(Experience_Log!A26),"/",YEAR(Experience_Log!A26)),Experience_Log!A26)&amp;"; "&amp;Experience_Log!C26&amp;"; "&amp;IF(Experience_Log!E26&lt;&gt;"","+"&amp;Experience_Log!E26,"")&amp;IF(Experience_Log!F26&lt;&gt;"","-"&amp;Experience_Log!F26,"")
&amp;"; "&amp;Experience_Log!G26&amp;"; ("&amp;Experience_Log!H26&amp;")","")</f>
        <v/>
      </c>
    </row>
    <row r="329" spans="1:1" x14ac:dyDescent="0.25">
      <c r="A329" s="277" t="str">
        <f>IF(OR(Experience_Log!A27&lt;&gt;0,Experience_Log!E27&lt;&gt;0,Experience_Log!F27&lt;&gt;0,Experience_Log!G27&lt;&gt;0),IF(ISNUMBER(Experience_Log!A27),CONCATENATE(MONTH(Experience_Log!A27),"/",DAY(Experience_Log!A27),"/",YEAR(Experience_Log!A27)),Experience_Log!A27)&amp;"; "&amp;Experience_Log!C27&amp;"; "&amp;IF(Experience_Log!E27&lt;&gt;"","+"&amp;Experience_Log!E27,"")&amp;IF(Experience_Log!F27&lt;&gt;"","-"&amp;Experience_Log!F27,"")
&amp;"; "&amp;Experience_Log!G27&amp;"; ("&amp;Experience_Log!H27&amp;")","")</f>
        <v/>
      </c>
    </row>
    <row r="330" spans="1:1" x14ac:dyDescent="0.25">
      <c r="A330" s="277" t="str">
        <f>IF(OR(Experience_Log!A28&lt;&gt;0,Experience_Log!E28&lt;&gt;0,Experience_Log!F28&lt;&gt;0,Experience_Log!G28&lt;&gt;0),IF(ISNUMBER(Experience_Log!A28),CONCATENATE(MONTH(Experience_Log!A28),"/",DAY(Experience_Log!A28),"/",YEAR(Experience_Log!A28)),Experience_Log!A28)&amp;"; "&amp;Experience_Log!C28&amp;"; "&amp;IF(Experience_Log!E28&lt;&gt;"","+"&amp;Experience_Log!E28,"")&amp;IF(Experience_Log!F28&lt;&gt;"","-"&amp;Experience_Log!F28,"")
&amp;"; "&amp;Experience_Log!G28&amp;"; ("&amp;Experience_Log!H28&amp;")","")</f>
        <v/>
      </c>
    </row>
    <row r="331" spans="1:1" x14ac:dyDescent="0.25">
      <c r="A331" s="277" t="str">
        <f>IF(OR(Experience_Log!A29&lt;&gt;0,Experience_Log!E29&lt;&gt;0,Experience_Log!F29&lt;&gt;0,Experience_Log!G29&lt;&gt;0),IF(ISNUMBER(Experience_Log!A29),CONCATENATE(MONTH(Experience_Log!A29),"/",DAY(Experience_Log!A29),"/",YEAR(Experience_Log!A29)),Experience_Log!A29)&amp;"; "&amp;Experience_Log!C29&amp;"; "&amp;IF(Experience_Log!E29&lt;&gt;"","+"&amp;Experience_Log!E29,"")&amp;IF(Experience_Log!F29&lt;&gt;"","-"&amp;Experience_Log!F29,"")
&amp;"; "&amp;Experience_Log!G29&amp;"; ("&amp;Experience_Log!H29&amp;")","")</f>
        <v/>
      </c>
    </row>
    <row r="332" spans="1:1" x14ac:dyDescent="0.25">
      <c r="A332" s="277" t="str">
        <f>IF(OR(Experience_Log!A30&lt;&gt;0,Experience_Log!E30&lt;&gt;0,Experience_Log!F30&lt;&gt;0,Experience_Log!G30&lt;&gt;0),IF(ISNUMBER(Experience_Log!A30),CONCATENATE(MONTH(Experience_Log!A30),"/",DAY(Experience_Log!A30),"/",YEAR(Experience_Log!A30)),Experience_Log!A30)&amp;"; "&amp;Experience_Log!C30&amp;"; "&amp;IF(Experience_Log!E30&lt;&gt;"","+"&amp;Experience_Log!E30,"")&amp;IF(Experience_Log!F30&lt;&gt;"","-"&amp;Experience_Log!F30,"")
&amp;"; "&amp;Experience_Log!G30&amp;"; ("&amp;Experience_Log!H30&amp;")","")</f>
        <v/>
      </c>
    </row>
    <row r="333" spans="1:1" x14ac:dyDescent="0.25">
      <c r="A333" s="277" t="str">
        <f>IF(OR(Experience_Log!A31&lt;&gt;0,Experience_Log!E31&lt;&gt;0,Experience_Log!F31&lt;&gt;0,Experience_Log!G31&lt;&gt;0),IF(ISNUMBER(Experience_Log!A31),CONCATENATE(MONTH(Experience_Log!A31),"/",DAY(Experience_Log!A31),"/",YEAR(Experience_Log!A31)),Experience_Log!A31)&amp;"; "&amp;Experience_Log!C31&amp;"; "&amp;IF(Experience_Log!E31&lt;&gt;"","+"&amp;Experience_Log!E31,"")&amp;IF(Experience_Log!F31&lt;&gt;"","-"&amp;Experience_Log!F31,"")
&amp;"; "&amp;Experience_Log!G31&amp;"; ("&amp;Experience_Log!H31&amp;")","")</f>
        <v/>
      </c>
    </row>
    <row r="334" spans="1:1" x14ac:dyDescent="0.25">
      <c r="A334" s="277" t="str">
        <f>IF(OR(Experience_Log!A32&lt;&gt;0,Experience_Log!E32&lt;&gt;0,Experience_Log!F32&lt;&gt;0,Experience_Log!G32&lt;&gt;0),IF(ISNUMBER(Experience_Log!A32),CONCATENATE(MONTH(Experience_Log!A32),"/",DAY(Experience_Log!A32),"/",YEAR(Experience_Log!A32)),Experience_Log!A32)&amp;"; "&amp;Experience_Log!C32&amp;"; "&amp;IF(Experience_Log!E32&lt;&gt;"","+"&amp;Experience_Log!E32,"")&amp;IF(Experience_Log!F32&lt;&gt;"","-"&amp;Experience_Log!F32,"")
&amp;"; "&amp;Experience_Log!G32&amp;"; ("&amp;Experience_Log!H32&amp;")","")</f>
        <v/>
      </c>
    </row>
    <row r="335" spans="1:1" x14ac:dyDescent="0.25">
      <c r="A335" s="277" t="str">
        <f>IF(OR(Experience_Log!A33&lt;&gt;0,Experience_Log!E33&lt;&gt;0,Experience_Log!F33&lt;&gt;0,Experience_Log!G33&lt;&gt;0),IF(ISNUMBER(Experience_Log!A33),CONCATENATE(MONTH(Experience_Log!A33),"/",DAY(Experience_Log!A33),"/",YEAR(Experience_Log!A33)),Experience_Log!A33)&amp;"; "&amp;Experience_Log!C33&amp;"; "&amp;IF(Experience_Log!E33&lt;&gt;"","+"&amp;Experience_Log!E33,"")&amp;IF(Experience_Log!F33&lt;&gt;"","-"&amp;Experience_Log!F33,"")
&amp;"; "&amp;Experience_Log!G33&amp;"; ("&amp;Experience_Log!H33&amp;")","")</f>
        <v/>
      </c>
    </row>
    <row r="336" spans="1:1" x14ac:dyDescent="0.25">
      <c r="A336" s="277" t="str">
        <f>IF(OR(Experience_Log!A34&lt;&gt;0,Experience_Log!E34&lt;&gt;0,Experience_Log!F34&lt;&gt;0,Experience_Log!G34&lt;&gt;0),IF(ISNUMBER(Experience_Log!A34),CONCATENATE(MONTH(Experience_Log!A34),"/",DAY(Experience_Log!A34),"/",YEAR(Experience_Log!A34)),Experience_Log!A34)&amp;"; "&amp;Experience_Log!C34&amp;"; "&amp;IF(Experience_Log!E34&lt;&gt;"","+"&amp;Experience_Log!E34,"")&amp;IF(Experience_Log!F34&lt;&gt;"","-"&amp;Experience_Log!F34,"")
&amp;"; "&amp;Experience_Log!G34&amp;"; ("&amp;Experience_Log!H34&amp;")","")</f>
        <v/>
      </c>
    </row>
    <row r="337" spans="1:1" x14ac:dyDescent="0.25">
      <c r="A337" s="277" t="str">
        <f>IF(OR(Experience_Log!A35&lt;&gt;0,Experience_Log!E35&lt;&gt;0,Experience_Log!F35&lt;&gt;0,Experience_Log!G35&lt;&gt;0),IF(ISNUMBER(Experience_Log!A35),CONCATENATE(MONTH(Experience_Log!A35),"/",DAY(Experience_Log!A35),"/",YEAR(Experience_Log!A35)),Experience_Log!A35)&amp;"; "&amp;Experience_Log!C35&amp;"; "&amp;IF(Experience_Log!E35&lt;&gt;"","+"&amp;Experience_Log!E35,"")&amp;IF(Experience_Log!F35&lt;&gt;"","-"&amp;Experience_Log!F35,"")
&amp;"; "&amp;Experience_Log!G35&amp;"; ("&amp;Experience_Log!H35&amp;")","")</f>
        <v/>
      </c>
    </row>
    <row r="338" spans="1:1" x14ac:dyDescent="0.25">
      <c r="A338" s="277" t="str">
        <f>IF(OR(Experience_Log!A36&lt;&gt;0,Experience_Log!E36&lt;&gt;0,Experience_Log!F36&lt;&gt;0,Experience_Log!G36&lt;&gt;0),IF(ISNUMBER(Experience_Log!A36),CONCATENATE(MONTH(Experience_Log!A36),"/",DAY(Experience_Log!A36),"/",YEAR(Experience_Log!A36)),Experience_Log!A36)&amp;"; "&amp;Experience_Log!C36&amp;"; "&amp;IF(Experience_Log!E36&lt;&gt;"","+"&amp;Experience_Log!E36,"")&amp;IF(Experience_Log!F36&lt;&gt;"","-"&amp;Experience_Log!F36,"")
&amp;"; "&amp;Experience_Log!G36&amp;"; ("&amp;Experience_Log!H36&amp;")","")</f>
        <v/>
      </c>
    </row>
    <row r="339" spans="1:1" x14ac:dyDescent="0.25">
      <c r="A339" s="277" t="str">
        <f>IF(OR(Experience_Log!A37&lt;&gt;0,Experience_Log!E37&lt;&gt;0,Experience_Log!F37&lt;&gt;0,Experience_Log!G37&lt;&gt;0),IF(ISNUMBER(Experience_Log!A37),CONCATENATE(MONTH(Experience_Log!A37),"/",DAY(Experience_Log!A37),"/",YEAR(Experience_Log!A37)),Experience_Log!A37)&amp;"; "&amp;Experience_Log!C37&amp;"; "&amp;IF(Experience_Log!E37&lt;&gt;"","+"&amp;Experience_Log!E37,"")&amp;IF(Experience_Log!F37&lt;&gt;"","-"&amp;Experience_Log!F37,"")
&amp;"; "&amp;Experience_Log!G37&amp;"; ("&amp;Experience_Log!H37&amp;")","")</f>
        <v/>
      </c>
    </row>
    <row r="340" spans="1:1" x14ac:dyDescent="0.25">
      <c r="A340" s="277" t="str">
        <f>IF(OR(Experience_Log!A38&lt;&gt;0,Experience_Log!E38&lt;&gt;0,Experience_Log!F38&lt;&gt;0,Experience_Log!G38&lt;&gt;0),IF(ISNUMBER(Experience_Log!A38),CONCATENATE(MONTH(Experience_Log!A38),"/",DAY(Experience_Log!A38),"/",YEAR(Experience_Log!A38)),Experience_Log!A38)&amp;"; "&amp;Experience_Log!C38&amp;"; "&amp;IF(Experience_Log!E38&lt;&gt;"","+"&amp;Experience_Log!E38,"")&amp;IF(Experience_Log!F38&lt;&gt;"","-"&amp;Experience_Log!F38,"")
&amp;"; "&amp;Experience_Log!G38&amp;"; ("&amp;Experience_Log!H38&amp;")","")</f>
        <v/>
      </c>
    </row>
    <row r="341" spans="1:1" x14ac:dyDescent="0.25">
      <c r="A341" s="277" t="str">
        <f>IF(OR(Experience_Log!A39&lt;&gt;0,Experience_Log!E39&lt;&gt;0,Experience_Log!F39&lt;&gt;0,Experience_Log!G39&lt;&gt;0),IF(ISNUMBER(Experience_Log!A39),CONCATENATE(MONTH(Experience_Log!A39),"/",DAY(Experience_Log!A39),"/",YEAR(Experience_Log!A39)),Experience_Log!A39)&amp;"; "&amp;Experience_Log!C39&amp;"; "&amp;IF(Experience_Log!E39&lt;&gt;"","+"&amp;Experience_Log!E39,"")&amp;IF(Experience_Log!F39&lt;&gt;"","-"&amp;Experience_Log!F39,"")
&amp;"; "&amp;Experience_Log!G39&amp;"; ("&amp;Experience_Log!H39&amp;")","")</f>
        <v/>
      </c>
    </row>
    <row r="342" spans="1:1" x14ac:dyDescent="0.25">
      <c r="A342" s="277" t="str">
        <f>IF(OR(Experience_Log!A40&lt;&gt;0,Experience_Log!E40&lt;&gt;0,Experience_Log!F40&lt;&gt;0,Experience_Log!G40&lt;&gt;0),IF(ISNUMBER(Experience_Log!A40),CONCATENATE(MONTH(Experience_Log!A40),"/",DAY(Experience_Log!A40),"/",YEAR(Experience_Log!A40)),Experience_Log!A40)&amp;"; "&amp;Experience_Log!C40&amp;"; "&amp;IF(Experience_Log!E40&lt;&gt;"","+"&amp;Experience_Log!E40,"")&amp;IF(Experience_Log!F40&lt;&gt;"","-"&amp;Experience_Log!F40,"")
&amp;"; "&amp;Experience_Log!G40&amp;"; ("&amp;Experience_Log!H40&amp;")","")</f>
        <v/>
      </c>
    </row>
    <row r="343" spans="1:1" x14ac:dyDescent="0.25">
      <c r="A343" s="277" t="str">
        <f>IF(OR(Experience_Log!A41&lt;&gt;0,Experience_Log!E41&lt;&gt;0,Experience_Log!F41&lt;&gt;0,Experience_Log!G41&lt;&gt;0),IF(ISNUMBER(Experience_Log!A41),CONCATENATE(MONTH(Experience_Log!A41),"/",DAY(Experience_Log!A41),"/",YEAR(Experience_Log!A41)),Experience_Log!A41)&amp;"; "&amp;Experience_Log!C41&amp;"; "&amp;IF(Experience_Log!E41&lt;&gt;"","+"&amp;Experience_Log!E41,"")&amp;IF(Experience_Log!F41&lt;&gt;"","-"&amp;Experience_Log!F41,"")
&amp;"; "&amp;Experience_Log!G41&amp;"; ("&amp;Experience_Log!H41&amp;")","")</f>
        <v/>
      </c>
    </row>
    <row r="344" spans="1:1" x14ac:dyDescent="0.25">
      <c r="A344" s="277" t="str">
        <f>IF(OR(Experience_Log!A42&lt;&gt;0,Experience_Log!E42&lt;&gt;0,Experience_Log!F42&lt;&gt;0,Experience_Log!G42&lt;&gt;0),IF(ISNUMBER(Experience_Log!A42),CONCATENATE(MONTH(Experience_Log!A42),"/",DAY(Experience_Log!A42),"/",YEAR(Experience_Log!A42)),Experience_Log!A42)&amp;"; "&amp;Experience_Log!C42&amp;"; "&amp;IF(Experience_Log!E42&lt;&gt;"","+"&amp;Experience_Log!E42,"")&amp;IF(Experience_Log!F42&lt;&gt;"","-"&amp;Experience_Log!F42,"")
&amp;"; "&amp;Experience_Log!G42&amp;"; ("&amp;Experience_Log!H42&amp;")","")</f>
        <v/>
      </c>
    </row>
    <row r="345" spans="1:1" x14ac:dyDescent="0.25">
      <c r="A345" s="277" t="str">
        <f>IF(OR(Experience_Log!A43&lt;&gt;0,Experience_Log!E43&lt;&gt;0,Experience_Log!F43&lt;&gt;0,Experience_Log!G43&lt;&gt;0),IF(ISNUMBER(Experience_Log!A43),CONCATENATE(MONTH(Experience_Log!A43),"/",DAY(Experience_Log!A43),"/",YEAR(Experience_Log!A43)),Experience_Log!A43)&amp;"; "&amp;Experience_Log!C43&amp;"; "&amp;IF(Experience_Log!E43&lt;&gt;"","+"&amp;Experience_Log!E43,"")&amp;IF(Experience_Log!F43&lt;&gt;"","-"&amp;Experience_Log!F43,"")
&amp;"; "&amp;Experience_Log!G43&amp;"; ("&amp;Experience_Log!H43&amp;")","")</f>
        <v/>
      </c>
    </row>
    <row r="346" spans="1:1" x14ac:dyDescent="0.25">
      <c r="A346" s="277" t="str">
        <f>IF(OR(Experience_Log!A44&lt;&gt;0,Experience_Log!E44&lt;&gt;0,Experience_Log!F44&lt;&gt;0,Experience_Log!G44&lt;&gt;0),IF(ISNUMBER(Experience_Log!A44),CONCATENATE(MONTH(Experience_Log!A44),"/",DAY(Experience_Log!A44),"/",YEAR(Experience_Log!A44)),Experience_Log!A44)&amp;"; "&amp;Experience_Log!C44&amp;"; "&amp;IF(Experience_Log!E44&lt;&gt;"","+"&amp;Experience_Log!E44,"")&amp;IF(Experience_Log!F44&lt;&gt;"","-"&amp;Experience_Log!F44,"")
&amp;"; "&amp;Experience_Log!G44&amp;"; ("&amp;Experience_Log!H44&amp;")","")</f>
        <v/>
      </c>
    </row>
    <row r="347" spans="1:1" x14ac:dyDescent="0.25">
      <c r="A347" s="277" t="str">
        <f>IF(OR(Experience_Log!A45&lt;&gt;0,Experience_Log!E45&lt;&gt;0,Experience_Log!F45&lt;&gt;0,Experience_Log!G45&lt;&gt;0),IF(ISNUMBER(Experience_Log!A45),CONCATENATE(MONTH(Experience_Log!A45),"/",DAY(Experience_Log!A45),"/",YEAR(Experience_Log!A45)),Experience_Log!A45)&amp;"; "&amp;Experience_Log!C45&amp;"; "&amp;IF(Experience_Log!E45&lt;&gt;"","+"&amp;Experience_Log!E45,"")&amp;IF(Experience_Log!F45&lt;&gt;"","-"&amp;Experience_Log!F45,"")
&amp;"; "&amp;Experience_Log!G45&amp;"; ("&amp;Experience_Log!H45&amp;")","")</f>
        <v/>
      </c>
    </row>
    <row r="348" spans="1:1" x14ac:dyDescent="0.25">
      <c r="A348" s="277" t="str">
        <f>IF(OR(Experience_Log!A46&lt;&gt;0,Experience_Log!E46&lt;&gt;0,Experience_Log!F46&lt;&gt;0,Experience_Log!G46&lt;&gt;0),IF(ISNUMBER(Experience_Log!A46),CONCATENATE(MONTH(Experience_Log!A46),"/",DAY(Experience_Log!A46),"/",YEAR(Experience_Log!A46)),Experience_Log!A46)&amp;"; "&amp;Experience_Log!C46&amp;"; "&amp;IF(Experience_Log!E46&lt;&gt;"","+"&amp;Experience_Log!E46,"")&amp;IF(Experience_Log!F46&lt;&gt;"","-"&amp;Experience_Log!F46,"")
&amp;"; "&amp;Experience_Log!G46&amp;"; ("&amp;Experience_Log!H46&amp;")","")</f>
        <v/>
      </c>
    </row>
    <row r="349" spans="1:1" x14ac:dyDescent="0.25">
      <c r="A349" s="277" t="str">
        <f>IF(OR(Experience_Log!A47&lt;&gt;0,Experience_Log!E47&lt;&gt;0,Experience_Log!F47&lt;&gt;0,Experience_Log!G47&lt;&gt;0),IF(ISNUMBER(Experience_Log!A47),CONCATENATE(MONTH(Experience_Log!A47),"/",DAY(Experience_Log!A47),"/",YEAR(Experience_Log!A47)),Experience_Log!A47)&amp;"; "&amp;Experience_Log!C47&amp;"; "&amp;IF(Experience_Log!E47&lt;&gt;"","+"&amp;Experience_Log!E47,"")&amp;IF(Experience_Log!F47&lt;&gt;"","-"&amp;Experience_Log!F47,"")
&amp;"; "&amp;Experience_Log!G47&amp;"; ("&amp;Experience_Log!H47&amp;")","")</f>
        <v/>
      </c>
    </row>
    <row r="350" spans="1:1" x14ac:dyDescent="0.25">
      <c r="A350" s="277" t="str">
        <f>IF(OR(Experience_Log!A48&lt;&gt;0,Experience_Log!E48&lt;&gt;0,Experience_Log!F48&lt;&gt;0,Experience_Log!G48&lt;&gt;0),IF(ISNUMBER(Experience_Log!A48),CONCATENATE(MONTH(Experience_Log!A48),"/",DAY(Experience_Log!A48),"/",YEAR(Experience_Log!A48)),Experience_Log!A48)&amp;"; "&amp;Experience_Log!C48&amp;"; "&amp;IF(Experience_Log!E48&lt;&gt;"","+"&amp;Experience_Log!E48,"")&amp;IF(Experience_Log!F48&lt;&gt;"","-"&amp;Experience_Log!F48,"")
&amp;"; "&amp;Experience_Log!G48&amp;"; ("&amp;Experience_Log!H48&amp;")","")</f>
        <v/>
      </c>
    </row>
    <row r="351" spans="1:1" x14ac:dyDescent="0.25">
      <c r="A351" s="277" t="str">
        <f>IF(OR(Experience_Log!A49&lt;&gt;0,Experience_Log!E49&lt;&gt;0,Experience_Log!F49&lt;&gt;0,Experience_Log!G49&lt;&gt;0),IF(ISNUMBER(Experience_Log!A49),CONCATENATE(MONTH(Experience_Log!A49),"/",DAY(Experience_Log!A49),"/",YEAR(Experience_Log!A49)),Experience_Log!A49)&amp;"; "&amp;Experience_Log!C49&amp;"; "&amp;IF(Experience_Log!E49&lt;&gt;"","+"&amp;Experience_Log!E49,"")&amp;IF(Experience_Log!F49&lt;&gt;"","-"&amp;Experience_Log!F49,"")
&amp;"; "&amp;Experience_Log!G49&amp;"; ("&amp;Experience_Log!H49&amp;")","")</f>
        <v/>
      </c>
    </row>
    <row r="352" spans="1:1" x14ac:dyDescent="0.25">
      <c r="A352" s="277" t="str">
        <f>IF(OR(Experience_Log!A50&lt;&gt;0,Experience_Log!E50&lt;&gt;0,Experience_Log!F50&lt;&gt;0,Experience_Log!G50&lt;&gt;0),IF(ISNUMBER(Experience_Log!A50),CONCATENATE(MONTH(Experience_Log!A50),"/",DAY(Experience_Log!A50),"/",YEAR(Experience_Log!A50)),Experience_Log!A50)&amp;"; "&amp;Experience_Log!C50&amp;"; "&amp;IF(Experience_Log!E50&lt;&gt;"","+"&amp;Experience_Log!E50,"")&amp;IF(Experience_Log!F50&lt;&gt;"","-"&amp;Experience_Log!F50,"")
&amp;"; "&amp;Experience_Log!G50&amp;"; ("&amp;Experience_Log!H50&amp;")","")</f>
        <v/>
      </c>
    </row>
    <row r="353" spans="1:1" x14ac:dyDescent="0.25">
      <c r="A353" s="277" t="str">
        <f>IF(OR(Experience_Log!A51&lt;&gt;0,Experience_Log!E51&lt;&gt;0,Experience_Log!F51&lt;&gt;0,Experience_Log!G51&lt;&gt;0),IF(ISNUMBER(Experience_Log!A51),CONCATENATE(MONTH(Experience_Log!A51),"/",DAY(Experience_Log!A51),"/",YEAR(Experience_Log!A51)),Experience_Log!A51)&amp;"; "&amp;Experience_Log!C51&amp;"; "&amp;IF(Experience_Log!E51&lt;&gt;"","+"&amp;Experience_Log!E51,"")&amp;IF(Experience_Log!F51&lt;&gt;"","-"&amp;Experience_Log!F51,"")
&amp;"; "&amp;Experience_Log!G51&amp;"; ("&amp;Experience_Log!H51&amp;")","")</f>
        <v/>
      </c>
    </row>
    <row r="354" spans="1:1" x14ac:dyDescent="0.25">
      <c r="A354" s="277" t="str">
        <f>IF(OR(Experience_Log!A52&lt;&gt;0,Experience_Log!E52&lt;&gt;0,Experience_Log!F52&lt;&gt;0,Experience_Log!G52&lt;&gt;0),IF(ISNUMBER(Experience_Log!A52),CONCATENATE(MONTH(Experience_Log!A52),"/",DAY(Experience_Log!A52),"/",YEAR(Experience_Log!A52)),Experience_Log!A52)&amp;"; "&amp;Experience_Log!C52&amp;"; "&amp;IF(Experience_Log!E52&lt;&gt;"","+"&amp;Experience_Log!E52,"")&amp;IF(Experience_Log!F52&lt;&gt;"","-"&amp;Experience_Log!F52,"")
&amp;"; "&amp;Experience_Log!G52&amp;"; ("&amp;Experience_Log!H52&amp;")","")</f>
        <v/>
      </c>
    </row>
    <row r="355" spans="1:1" x14ac:dyDescent="0.25">
      <c r="A355" s="277" t="str">
        <f>IF(OR(Experience_Log!A53&lt;&gt;0,Experience_Log!E53&lt;&gt;0,Experience_Log!F53&lt;&gt;0,Experience_Log!G53&lt;&gt;0),IF(ISNUMBER(Experience_Log!A53),CONCATENATE(MONTH(Experience_Log!A53),"/",DAY(Experience_Log!A53),"/",YEAR(Experience_Log!A53)),Experience_Log!A53)&amp;"; "&amp;Experience_Log!C53&amp;"; "&amp;IF(Experience_Log!E53&lt;&gt;"","+"&amp;Experience_Log!E53,"")&amp;IF(Experience_Log!F53&lt;&gt;"","-"&amp;Experience_Log!F53,"")
&amp;"; "&amp;Experience_Log!G53&amp;"; ("&amp;Experience_Log!H53&amp;")","")</f>
        <v/>
      </c>
    </row>
    <row r="356" spans="1:1" x14ac:dyDescent="0.25">
      <c r="A356" s="277" t="str">
        <f>IF(OR(Experience_Log!A54&lt;&gt;0,Experience_Log!E54&lt;&gt;0,Experience_Log!F54&lt;&gt;0,Experience_Log!G54&lt;&gt;0),IF(ISNUMBER(Experience_Log!A54),CONCATENATE(MONTH(Experience_Log!A54),"/",DAY(Experience_Log!A54),"/",YEAR(Experience_Log!A54)),Experience_Log!A54)&amp;"; "&amp;Experience_Log!C54&amp;"; "&amp;IF(Experience_Log!E54&lt;&gt;"","+"&amp;Experience_Log!E54,"")&amp;IF(Experience_Log!F54&lt;&gt;"","-"&amp;Experience_Log!F54,"")
&amp;"; "&amp;Experience_Log!G54&amp;"; ("&amp;Experience_Log!H54&amp;")","")</f>
        <v/>
      </c>
    </row>
    <row r="357" spans="1:1" x14ac:dyDescent="0.25">
      <c r="A357" s="277" t="str">
        <f>IF(OR(Experience_Log!A55&lt;&gt;0,Experience_Log!E55&lt;&gt;0,Experience_Log!F55&lt;&gt;0,Experience_Log!G55&lt;&gt;0),IF(ISNUMBER(Experience_Log!A55),CONCATENATE(MONTH(Experience_Log!A55),"/",DAY(Experience_Log!A55),"/",YEAR(Experience_Log!A55)),Experience_Log!A55)&amp;"; "&amp;Experience_Log!C55&amp;"; "&amp;IF(Experience_Log!E55&lt;&gt;"","+"&amp;Experience_Log!E55,"")&amp;IF(Experience_Log!F55&lt;&gt;"","-"&amp;Experience_Log!F55,"")
&amp;"; "&amp;Experience_Log!G55&amp;"; ("&amp;Experience_Log!H55&amp;")","")</f>
        <v/>
      </c>
    </row>
    <row r="358" spans="1:1" x14ac:dyDescent="0.25">
      <c r="A358" s="277" t="str">
        <f>IF(OR(Experience_Log!A56&lt;&gt;0,Experience_Log!E56&lt;&gt;0,Experience_Log!F56&lt;&gt;0,Experience_Log!G56&lt;&gt;0),IF(ISNUMBER(Experience_Log!A56),CONCATENATE(MONTH(Experience_Log!A56),"/",DAY(Experience_Log!A56),"/",YEAR(Experience_Log!A56)),Experience_Log!A56)&amp;"; "&amp;Experience_Log!C56&amp;"; "&amp;IF(Experience_Log!E56&lt;&gt;"","+"&amp;Experience_Log!E56,"")&amp;IF(Experience_Log!F56&lt;&gt;"","-"&amp;Experience_Log!F56,"")
&amp;"; "&amp;Experience_Log!G56&amp;"; ("&amp;Experience_Log!H56&amp;")","")</f>
        <v/>
      </c>
    </row>
    <row r="359" spans="1:1" x14ac:dyDescent="0.25">
      <c r="A359" s="277" t="str">
        <f>IF(OR(Experience_Log!A57&lt;&gt;0,Experience_Log!E57&lt;&gt;0,Experience_Log!F57&lt;&gt;0,Experience_Log!G57&lt;&gt;0),IF(ISNUMBER(Experience_Log!A57),CONCATENATE(MONTH(Experience_Log!A57),"/",DAY(Experience_Log!A57),"/",YEAR(Experience_Log!A57)),Experience_Log!A57)&amp;"; "&amp;Experience_Log!C57&amp;"; "&amp;IF(Experience_Log!E57&lt;&gt;"","+"&amp;Experience_Log!E57,"")&amp;IF(Experience_Log!F57&lt;&gt;"","-"&amp;Experience_Log!F57,"")
&amp;"; "&amp;Experience_Log!G57&amp;"; ("&amp;Experience_Log!H57&amp;")","")</f>
        <v/>
      </c>
    </row>
    <row r="360" spans="1:1" x14ac:dyDescent="0.25">
      <c r="A360" s="277" t="str">
        <f>IF(OR(Experience_Log!A58&lt;&gt;0,Experience_Log!E58&lt;&gt;0,Experience_Log!F58&lt;&gt;0,Experience_Log!G58&lt;&gt;0),IF(ISNUMBER(Experience_Log!A58),CONCATENATE(MONTH(Experience_Log!A58),"/",DAY(Experience_Log!A58),"/",YEAR(Experience_Log!A58)),Experience_Log!A58)&amp;"; "&amp;Experience_Log!C58&amp;"; "&amp;IF(Experience_Log!E58&lt;&gt;"","+"&amp;Experience_Log!E58,"")&amp;IF(Experience_Log!F58&lt;&gt;"","-"&amp;Experience_Log!F58,"")
&amp;"; "&amp;Experience_Log!G58&amp;"; ("&amp;Experience_Log!H58&amp;")","")</f>
        <v/>
      </c>
    </row>
    <row r="361" spans="1:1" x14ac:dyDescent="0.25">
      <c r="A361" s="277" t="str">
        <f>IF(OR(Experience_Log!A59&lt;&gt;0,Experience_Log!E59&lt;&gt;0,Experience_Log!F59&lt;&gt;0,Experience_Log!G59&lt;&gt;0),IF(ISNUMBER(Experience_Log!A59),CONCATENATE(MONTH(Experience_Log!A59),"/",DAY(Experience_Log!A59),"/",YEAR(Experience_Log!A59)),Experience_Log!A59)&amp;"; "&amp;Experience_Log!C59&amp;"; "&amp;IF(Experience_Log!E59&lt;&gt;"","+"&amp;Experience_Log!E59,"")&amp;IF(Experience_Log!F59&lt;&gt;"","-"&amp;Experience_Log!F59,"")
&amp;"; "&amp;Experience_Log!G59&amp;"; ("&amp;Experience_Log!H59&amp;")","")</f>
        <v/>
      </c>
    </row>
    <row r="362" spans="1:1" x14ac:dyDescent="0.25">
      <c r="A362" s="277" t="str">
        <f>IF(OR(Experience_Log!A60&lt;&gt;0,Experience_Log!E60&lt;&gt;0,Experience_Log!F60&lt;&gt;0,Experience_Log!G60&lt;&gt;0),IF(ISNUMBER(Experience_Log!A60),CONCATENATE(MONTH(Experience_Log!A60),"/",DAY(Experience_Log!A60),"/",YEAR(Experience_Log!A60)),Experience_Log!A60)&amp;"; "&amp;Experience_Log!C60&amp;"; "&amp;IF(Experience_Log!E60&lt;&gt;"","+"&amp;Experience_Log!E60,"")&amp;IF(Experience_Log!F60&lt;&gt;"","-"&amp;Experience_Log!F60,"")
&amp;"; "&amp;Experience_Log!G60&amp;"; ("&amp;Experience_Log!H60&amp;")","")</f>
        <v/>
      </c>
    </row>
    <row r="363" spans="1:1" x14ac:dyDescent="0.25">
      <c r="A363" s="277" t="str">
        <f>IF(OR(Experience_Log!A61&lt;&gt;0,Experience_Log!E61&lt;&gt;0,Experience_Log!F61&lt;&gt;0,Experience_Log!G61&lt;&gt;0),IF(ISNUMBER(Experience_Log!A61),CONCATENATE(MONTH(Experience_Log!A61),"/",DAY(Experience_Log!A61),"/",YEAR(Experience_Log!A61)),Experience_Log!A61)&amp;"; "&amp;Experience_Log!C61&amp;"; "&amp;IF(Experience_Log!E61&lt;&gt;"","+"&amp;Experience_Log!E61,"")&amp;IF(Experience_Log!F61&lt;&gt;"","-"&amp;Experience_Log!F61,"")
&amp;"; "&amp;Experience_Log!G61&amp;"; ("&amp;Experience_Log!H61&amp;")","")</f>
        <v/>
      </c>
    </row>
    <row r="364" spans="1:1" x14ac:dyDescent="0.25">
      <c r="A364" s="277" t="str">
        <f>IF(OR(Experience_Log!A62&lt;&gt;0,Experience_Log!E62&lt;&gt;0,Experience_Log!F62&lt;&gt;0,Experience_Log!G62&lt;&gt;0),IF(ISNUMBER(Experience_Log!A62),CONCATENATE(MONTH(Experience_Log!A62),"/",DAY(Experience_Log!A62),"/",YEAR(Experience_Log!A62)),Experience_Log!A62)&amp;"; "&amp;Experience_Log!C62&amp;"; "&amp;IF(Experience_Log!E62&lt;&gt;"","+"&amp;Experience_Log!E62,"")&amp;IF(Experience_Log!F62&lt;&gt;"","-"&amp;Experience_Log!F62,"")
&amp;"; "&amp;Experience_Log!G62&amp;"; ("&amp;Experience_Log!H62&amp;")","")</f>
        <v/>
      </c>
    </row>
    <row r="365" spans="1:1" x14ac:dyDescent="0.25">
      <c r="A365" s="277" t="str">
        <f>IF(OR(Experience_Log!A63&lt;&gt;0,Experience_Log!E63&lt;&gt;0,Experience_Log!F63&lt;&gt;0,Experience_Log!G63&lt;&gt;0),IF(ISNUMBER(Experience_Log!A63),CONCATENATE(MONTH(Experience_Log!A63),"/",DAY(Experience_Log!A63),"/",YEAR(Experience_Log!A63)),Experience_Log!A63)&amp;"; "&amp;Experience_Log!C63&amp;"; "&amp;IF(Experience_Log!E63&lt;&gt;"","+"&amp;Experience_Log!E63,"")&amp;IF(Experience_Log!F63&lt;&gt;"","-"&amp;Experience_Log!F63,"")
&amp;"; "&amp;Experience_Log!G63&amp;"; ("&amp;Experience_Log!H63&amp;")","")</f>
        <v/>
      </c>
    </row>
    <row r="366" spans="1:1" x14ac:dyDescent="0.25">
      <c r="A366" s="277" t="str">
        <f>IF(OR(Experience_Log!A64&lt;&gt;0,Experience_Log!E64&lt;&gt;0,Experience_Log!F64&lt;&gt;0,Experience_Log!G64&lt;&gt;0),IF(ISNUMBER(Experience_Log!A64),CONCATENATE(MONTH(Experience_Log!A64),"/",DAY(Experience_Log!A64),"/",YEAR(Experience_Log!A64)),Experience_Log!A64)&amp;"; "&amp;Experience_Log!C64&amp;"; "&amp;IF(Experience_Log!E64&lt;&gt;"","+"&amp;Experience_Log!E64,"")&amp;IF(Experience_Log!F64&lt;&gt;"","-"&amp;Experience_Log!F64,"")
&amp;"; "&amp;Experience_Log!G64&amp;"; ("&amp;Experience_Log!H64&amp;")","")</f>
        <v/>
      </c>
    </row>
    <row r="367" spans="1:1" x14ac:dyDescent="0.25">
      <c r="A367" s="277" t="str">
        <f>IF(OR(Experience_Log!A65&lt;&gt;0,Experience_Log!E65&lt;&gt;0,Experience_Log!F65&lt;&gt;0,Experience_Log!G65&lt;&gt;0),IF(ISNUMBER(Experience_Log!A65),CONCATENATE(MONTH(Experience_Log!A65),"/",DAY(Experience_Log!A65),"/",YEAR(Experience_Log!A65)),Experience_Log!A65)&amp;"; "&amp;Experience_Log!C65&amp;"; "&amp;IF(Experience_Log!E65&lt;&gt;"","+"&amp;Experience_Log!E65,"")&amp;IF(Experience_Log!F65&lt;&gt;"","-"&amp;Experience_Log!F65,"")
&amp;"; "&amp;Experience_Log!G65&amp;"; ("&amp;Experience_Log!H65&amp;")","")</f>
        <v/>
      </c>
    </row>
    <row r="368" spans="1:1" x14ac:dyDescent="0.25">
      <c r="A368" s="277" t="str">
        <f>IF(OR(Experience_Log!A66&lt;&gt;0,Experience_Log!E66&lt;&gt;0,Experience_Log!F66&lt;&gt;0,Experience_Log!G66&lt;&gt;0),IF(ISNUMBER(Experience_Log!A66),CONCATENATE(MONTH(Experience_Log!A66),"/",DAY(Experience_Log!A66),"/",YEAR(Experience_Log!A66)),Experience_Log!A66)&amp;"; "&amp;Experience_Log!C66&amp;"; "&amp;IF(Experience_Log!E66&lt;&gt;"","+"&amp;Experience_Log!E66,"")&amp;IF(Experience_Log!F66&lt;&gt;"","-"&amp;Experience_Log!F66,"")
&amp;"; "&amp;Experience_Log!G66&amp;"; ("&amp;Experience_Log!H66&amp;")","")</f>
        <v/>
      </c>
    </row>
    <row r="369" spans="1:1" x14ac:dyDescent="0.25">
      <c r="A369" s="277" t="str">
        <f>IF(OR(Experience_Log!A67&lt;&gt;0,Experience_Log!E67&lt;&gt;0,Experience_Log!F67&lt;&gt;0,Experience_Log!G67&lt;&gt;0),IF(ISNUMBER(Experience_Log!A67),CONCATENATE(MONTH(Experience_Log!A67),"/",DAY(Experience_Log!A67),"/",YEAR(Experience_Log!A67)),Experience_Log!A67)&amp;"; "&amp;Experience_Log!C67&amp;"; "&amp;IF(Experience_Log!E67&lt;&gt;"","+"&amp;Experience_Log!E67,"")&amp;IF(Experience_Log!F67&lt;&gt;"","-"&amp;Experience_Log!F67,"")
&amp;"; "&amp;Experience_Log!G67&amp;"; ("&amp;Experience_Log!H67&amp;")","")</f>
        <v/>
      </c>
    </row>
    <row r="370" spans="1:1" x14ac:dyDescent="0.25">
      <c r="A370" s="277" t="str">
        <f>IF(OR(Experience_Log!A68&lt;&gt;0,Experience_Log!E68&lt;&gt;0,Experience_Log!F68&lt;&gt;0,Experience_Log!G68&lt;&gt;0),IF(ISNUMBER(Experience_Log!A68),CONCATENATE(MONTH(Experience_Log!A68),"/",DAY(Experience_Log!A68),"/",YEAR(Experience_Log!A68)),Experience_Log!A68)&amp;"; "&amp;Experience_Log!C68&amp;"; "&amp;IF(Experience_Log!E68&lt;&gt;"","+"&amp;Experience_Log!E68,"")&amp;IF(Experience_Log!F68&lt;&gt;"","-"&amp;Experience_Log!F68,"")
&amp;"; "&amp;Experience_Log!G68&amp;"; ("&amp;Experience_Log!H68&amp;")","")</f>
        <v/>
      </c>
    </row>
    <row r="371" spans="1:1" x14ac:dyDescent="0.25">
      <c r="A371" s="277" t="str">
        <f>IF(OR(Experience_Log!A69&lt;&gt;0,Experience_Log!E69&lt;&gt;0,Experience_Log!F69&lt;&gt;0,Experience_Log!G69&lt;&gt;0),IF(ISNUMBER(Experience_Log!A69),CONCATENATE(MONTH(Experience_Log!A69),"/",DAY(Experience_Log!A69),"/",YEAR(Experience_Log!A69)),Experience_Log!A69)&amp;"; "&amp;Experience_Log!C69&amp;"; "&amp;IF(Experience_Log!E69&lt;&gt;"","+"&amp;Experience_Log!E69,"")&amp;IF(Experience_Log!F69&lt;&gt;"","-"&amp;Experience_Log!F69,"")
&amp;"; "&amp;Experience_Log!G69&amp;"; ("&amp;Experience_Log!H69&amp;")","")</f>
        <v/>
      </c>
    </row>
    <row r="372" spans="1:1" x14ac:dyDescent="0.25">
      <c r="A372" s="277" t="str">
        <f>IF(OR(Experience_Log!A70&lt;&gt;0,Experience_Log!E70&lt;&gt;0,Experience_Log!F70&lt;&gt;0,Experience_Log!G70&lt;&gt;0),IF(ISNUMBER(Experience_Log!A70),CONCATENATE(MONTH(Experience_Log!A70),"/",DAY(Experience_Log!A70),"/",YEAR(Experience_Log!A70)),Experience_Log!A70)&amp;"; "&amp;Experience_Log!C70&amp;"; "&amp;IF(Experience_Log!E70&lt;&gt;"","+"&amp;Experience_Log!E70,"")&amp;IF(Experience_Log!F70&lt;&gt;"","-"&amp;Experience_Log!F70,"")
&amp;"; "&amp;Experience_Log!G70&amp;"; ("&amp;Experience_Log!H70&amp;")","")</f>
        <v/>
      </c>
    </row>
    <row r="373" spans="1:1" x14ac:dyDescent="0.25">
      <c r="A373" s="277" t="str">
        <f>IF(OR(Experience_Log!A71&lt;&gt;0,Experience_Log!E71&lt;&gt;0,Experience_Log!F71&lt;&gt;0,Experience_Log!G71&lt;&gt;0),IF(ISNUMBER(Experience_Log!A71),CONCATENATE(MONTH(Experience_Log!A71),"/",DAY(Experience_Log!A71),"/",YEAR(Experience_Log!A71)),Experience_Log!A71)&amp;"; "&amp;Experience_Log!C71&amp;"; "&amp;IF(Experience_Log!E71&lt;&gt;"","+"&amp;Experience_Log!E71,"")&amp;IF(Experience_Log!F71&lt;&gt;"","-"&amp;Experience_Log!F71,"")
&amp;"; "&amp;Experience_Log!G71&amp;"; ("&amp;Experience_Log!H71&amp;")","")</f>
        <v/>
      </c>
    </row>
    <row r="374" spans="1:1" x14ac:dyDescent="0.25">
      <c r="A374" s="277" t="str">
        <f>IF(OR(Experience_Log!A72&lt;&gt;0,Experience_Log!E72&lt;&gt;0,Experience_Log!F72&lt;&gt;0,Experience_Log!G72&lt;&gt;0),IF(ISNUMBER(Experience_Log!A72),CONCATENATE(MONTH(Experience_Log!A72),"/",DAY(Experience_Log!A72),"/",YEAR(Experience_Log!A72)),Experience_Log!A72)&amp;"; "&amp;Experience_Log!C72&amp;"; "&amp;IF(Experience_Log!E72&lt;&gt;"","+"&amp;Experience_Log!E72,"")&amp;IF(Experience_Log!F72&lt;&gt;"","-"&amp;Experience_Log!F72,"")
&amp;"; "&amp;Experience_Log!G72&amp;"; ("&amp;Experience_Log!H72&amp;")","")</f>
        <v/>
      </c>
    </row>
    <row r="375" spans="1:1" x14ac:dyDescent="0.25">
      <c r="A375" s="277" t="str">
        <f>IF(OR(Experience_Log!A73&lt;&gt;0,Experience_Log!E73&lt;&gt;0,Experience_Log!F73&lt;&gt;0,Experience_Log!G73&lt;&gt;0),IF(ISNUMBER(Experience_Log!A73),CONCATENATE(MONTH(Experience_Log!A73),"/",DAY(Experience_Log!A73),"/",YEAR(Experience_Log!A73)),Experience_Log!A73)&amp;"; "&amp;Experience_Log!C73&amp;"; "&amp;IF(Experience_Log!E73&lt;&gt;"","+"&amp;Experience_Log!E73,"")&amp;IF(Experience_Log!F73&lt;&gt;"","-"&amp;Experience_Log!F73,"")
&amp;"; "&amp;Experience_Log!G73&amp;"; ("&amp;Experience_Log!H73&amp;")","")</f>
        <v/>
      </c>
    </row>
    <row r="376" spans="1:1" x14ac:dyDescent="0.25">
      <c r="A376" s="277" t="str">
        <f>IF(OR(Experience_Log!A74&lt;&gt;0,Experience_Log!E74&lt;&gt;0,Experience_Log!F74&lt;&gt;0,Experience_Log!G74&lt;&gt;0),IF(ISNUMBER(Experience_Log!A74),CONCATENATE(MONTH(Experience_Log!A74),"/",DAY(Experience_Log!A74),"/",YEAR(Experience_Log!A74)),Experience_Log!A74)&amp;"; "&amp;Experience_Log!C74&amp;"; "&amp;IF(Experience_Log!E74&lt;&gt;"","+"&amp;Experience_Log!E74,"")&amp;IF(Experience_Log!F74&lt;&gt;"","-"&amp;Experience_Log!F74,"")
&amp;"; "&amp;Experience_Log!G74&amp;"; ("&amp;Experience_Log!H74&amp;")","")</f>
        <v/>
      </c>
    </row>
    <row r="377" spans="1:1" x14ac:dyDescent="0.25">
      <c r="A377" s="277" t="str">
        <f>IF(OR(Experience_Log!A75&lt;&gt;0,Experience_Log!E75&lt;&gt;0,Experience_Log!F75&lt;&gt;0,Experience_Log!G75&lt;&gt;0),IF(ISNUMBER(Experience_Log!A75),CONCATENATE(MONTH(Experience_Log!A75),"/",DAY(Experience_Log!A75),"/",YEAR(Experience_Log!A75)),Experience_Log!A75)&amp;"; "&amp;Experience_Log!C75&amp;"; "&amp;IF(Experience_Log!E75&lt;&gt;"","+"&amp;Experience_Log!E75,"")&amp;IF(Experience_Log!F75&lt;&gt;"","-"&amp;Experience_Log!F75,"")
&amp;"; "&amp;Experience_Log!G75&amp;"; ("&amp;Experience_Log!H75&amp;")","")</f>
        <v/>
      </c>
    </row>
    <row r="378" spans="1:1" x14ac:dyDescent="0.25">
      <c r="A378" s="277" t="str">
        <f>IF(OR(Experience_Log!A76&lt;&gt;0,Experience_Log!E76&lt;&gt;0,Experience_Log!F76&lt;&gt;0,Experience_Log!G76&lt;&gt;0),IF(ISNUMBER(Experience_Log!A76),CONCATENATE(MONTH(Experience_Log!A76),"/",DAY(Experience_Log!A76),"/",YEAR(Experience_Log!A76)),Experience_Log!A76)&amp;"; "&amp;Experience_Log!C76&amp;"; "&amp;IF(Experience_Log!E76&lt;&gt;"","+"&amp;Experience_Log!E76,"")&amp;IF(Experience_Log!F76&lt;&gt;"","-"&amp;Experience_Log!F76,"")
&amp;"; "&amp;Experience_Log!G76&amp;"; ("&amp;Experience_Log!H76&amp;")","")</f>
        <v/>
      </c>
    </row>
    <row r="379" spans="1:1" x14ac:dyDescent="0.25">
      <c r="A379" s="277" t="str">
        <f>IF(OR(Experience_Log!A77&lt;&gt;0,Experience_Log!E77&lt;&gt;0,Experience_Log!F77&lt;&gt;0,Experience_Log!G77&lt;&gt;0),IF(ISNUMBER(Experience_Log!A77),CONCATENATE(MONTH(Experience_Log!A77),"/",DAY(Experience_Log!A77),"/",YEAR(Experience_Log!A77)),Experience_Log!A77)&amp;"; "&amp;Experience_Log!C77&amp;"; "&amp;IF(Experience_Log!E77&lt;&gt;"","+"&amp;Experience_Log!E77,"")&amp;IF(Experience_Log!F77&lt;&gt;"","-"&amp;Experience_Log!F77,"")
&amp;"; "&amp;Experience_Log!G77&amp;"; ("&amp;Experience_Log!H77&amp;")","")</f>
        <v/>
      </c>
    </row>
    <row r="380" spans="1:1" x14ac:dyDescent="0.25">
      <c r="A380" s="277" t="str">
        <f>IF(OR(Experience_Log!A78&lt;&gt;0,Experience_Log!E78&lt;&gt;0,Experience_Log!F78&lt;&gt;0,Experience_Log!G78&lt;&gt;0),IF(ISNUMBER(Experience_Log!A78),CONCATENATE(MONTH(Experience_Log!A78),"/",DAY(Experience_Log!A78),"/",YEAR(Experience_Log!A78)),Experience_Log!A78)&amp;"; "&amp;Experience_Log!C78&amp;"; "&amp;IF(Experience_Log!E78&lt;&gt;"","+"&amp;Experience_Log!E78,"")&amp;IF(Experience_Log!F78&lt;&gt;"","-"&amp;Experience_Log!F78,"")
&amp;"; "&amp;Experience_Log!G78&amp;"; ("&amp;Experience_Log!H78&amp;")","")</f>
        <v/>
      </c>
    </row>
    <row r="381" spans="1:1" x14ac:dyDescent="0.25">
      <c r="A381" s="277" t="str">
        <f>IF(OR(Experience_Log!A79&lt;&gt;0,Experience_Log!E79&lt;&gt;0,Experience_Log!F79&lt;&gt;0,Experience_Log!G79&lt;&gt;0),IF(ISNUMBER(Experience_Log!A79),CONCATENATE(MONTH(Experience_Log!A79),"/",DAY(Experience_Log!A79),"/",YEAR(Experience_Log!A79)),Experience_Log!A79)&amp;"; "&amp;Experience_Log!C79&amp;"; "&amp;IF(Experience_Log!E79&lt;&gt;"","+"&amp;Experience_Log!E79,"")&amp;IF(Experience_Log!F79&lt;&gt;"","-"&amp;Experience_Log!F79,"")
&amp;"; "&amp;Experience_Log!G79&amp;"; ("&amp;Experience_Log!H79&amp;")","")</f>
        <v/>
      </c>
    </row>
    <row r="382" spans="1:1" x14ac:dyDescent="0.25">
      <c r="A382" s="277" t="str">
        <f>IF(OR(Experience_Log!A80&lt;&gt;0,Experience_Log!E80&lt;&gt;0,Experience_Log!F80&lt;&gt;0,Experience_Log!G80&lt;&gt;0),IF(ISNUMBER(Experience_Log!A80),CONCATENATE(MONTH(Experience_Log!A80),"/",DAY(Experience_Log!A80),"/",YEAR(Experience_Log!A80)),Experience_Log!A80)&amp;"; "&amp;Experience_Log!C80&amp;"; "&amp;IF(Experience_Log!E80&lt;&gt;"","+"&amp;Experience_Log!E80,"")&amp;IF(Experience_Log!F80&lt;&gt;"","-"&amp;Experience_Log!F80,"")
&amp;"; "&amp;Experience_Log!G80&amp;"; ("&amp;Experience_Log!H80&amp;")","")</f>
        <v/>
      </c>
    </row>
    <row r="383" spans="1:1" x14ac:dyDescent="0.25">
      <c r="A383" s="277" t="str">
        <f>IF(OR(Experience_Log!A81&lt;&gt;0,Experience_Log!E81&lt;&gt;0,Experience_Log!F81&lt;&gt;0,Experience_Log!G81&lt;&gt;0),IF(ISNUMBER(Experience_Log!A81),CONCATENATE(MONTH(Experience_Log!A81),"/",DAY(Experience_Log!A81),"/",YEAR(Experience_Log!A81)),Experience_Log!A81)&amp;"; "&amp;Experience_Log!C81&amp;"; "&amp;IF(Experience_Log!E81&lt;&gt;"","+"&amp;Experience_Log!E81,"")&amp;IF(Experience_Log!F81&lt;&gt;"","-"&amp;Experience_Log!F81,"")
&amp;"; "&amp;Experience_Log!G81&amp;"; ("&amp;Experience_Log!H81&amp;")","")</f>
        <v/>
      </c>
    </row>
    <row r="384" spans="1:1" x14ac:dyDescent="0.25">
      <c r="A384" s="277" t="str">
        <f>IF(OR(Experience_Log!A82&lt;&gt;0,Experience_Log!E82&lt;&gt;0,Experience_Log!F82&lt;&gt;0,Experience_Log!G82&lt;&gt;0),IF(ISNUMBER(Experience_Log!A82),CONCATENATE(MONTH(Experience_Log!A82),"/",DAY(Experience_Log!A82),"/",YEAR(Experience_Log!A82)),Experience_Log!A82)&amp;"; "&amp;Experience_Log!C82&amp;"; "&amp;IF(Experience_Log!E82&lt;&gt;"","+"&amp;Experience_Log!E82,"")&amp;IF(Experience_Log!F82&lt;&gt;"","-"&amp;Experience_Log!F82,"")
&amp;"; "&amp;Experience_Log!G82&amp;"; ("&amp;Experience_Log!H82&amp;")","")</f>
        <v/>
      </c>
    </row>
    <row r="385" spans="1:1" x14ac:dyDescent="0.25">
      <c r="A385" s="277" t="str">
        <f>IF(OR(Experience_Log!A83&lt;&gt;0,Experience_Log!E83&lt;&gt;0,Experience_Log!F83&lt;&gt;0,Experience_Log!G83&lt;&gt;0),IF(ISNUMBER(Experience_Log!A83),CONCATENATE(MONTH(Experience_Log!A83),"/",DAY(Experience_Log!A83),"/",YEAR(Experience_Log!A83)),Experience_Log!A83)&amp;"; "&amp;Experience_Log!C83&amp;"; "&amp;IF(Experience_Log!E83&lt;&gt;"","+"&amp;Experience_Log!E83,"")&amp;IF(Experience_Log!F83&lt;&gt;"","-"&amp;Experience_Log!F83,"")
&amp;"; "&amp;Experience_Log!G83&amp;"; ("&amp;Experience_Log!H83&amp;")","")</f>
        <v/>
      </c>
    </row>
    <row r="386" spans="1:1" x14ac:dyDescent="0.25">
      <c r="A386" s="277" t="str">
        <f>IF(OR(Experience_Log!A84&lt;&gt;0,Experience_Log!E84&lt;&gt;0,Experience_Log!F84&lt;&gt;0,Experience_Log!G84&lt;&gt;0),IF(ISNUMBER(Experience_Log!A84),CONCATENATE(MONTH(Experience_Log!A84),"/",DAY(Experience_Log!A84),"/",YEAR(Experience_Log!A84)),Experience_Log!A84)&amp;"; "&amp;Experience_Log!C84&amp;"; "&amp;IF(Experience_Log!E84&lt;&gt;"","+"&amp;Experience_Log!E84,"")&amp;IF(Experience_Log!F84&lt;&gt;"","-"&amp;Experience_Log!F84,"")
&amp;"; "&amp;Experience_Log!G84&amp;"; ("&amp;Experience_Log!H84&amp;")","")</f>
        <v/>
      </c>
    </row>
    <row r="387" spans="1:1" x14ac:dyDescent="0.25">
      <c r="A387" s="277" t="str">
        <f>IF(OR(Experience_Log!A85&lt;&gt;0,Experience_Log!E85&lt;&gt;0,Experience_Log!F85&lt;&gt;0,Experience_Log!G85&lt;&gt;0),IF(ISNUMBER(Experience_Log!A85),CONCATENATE(MONTH(Experience_Log!A85),"/",DAY(Experience_Log!A85),"/",YEAR(Experience_Log!A85)),Experience_Log!A85)&amp;"; "&amp;Experience_Log!C85&amp;"; "&amp;IF(Experience_Log!E85&lt;&gt;"","+"&amp;Experience_Log!E85,"")&amp;IF(Experience_Log!F85&lt;&gt;"","-"&amp;Experience_Log!F85,"")
&amp;"; "&amp;Experience_Log!G85&amp;"; ("&amp;Experience_Log!H85&amp;")","")</f>
        <v/>
      </c>
    </row>
    <row r="388" spans="1:1" x14ac:dyDescent="0.25">
      <c r="A388" s="277" t="str">
        <f>IF(OR(Experience_Log!A86&lt;&gt;0,Experience_Log!E86&lt;&gt;0,Experience_Log!F86&lt;&gt;0,Experience_Log!G86&lt;&gt;0),IF(ISNUMBER(Experience_Log!A86),CONCATENATE(MONTH(Experience_Log!A86),"/",DAY(Experience_Log!A86),"/",YEAR(Experience_Log!A86)),Experience_Log!A86)&amp;"; "&amp;Experience_Log!C86&amp;"; "&amp;IF(Experience_Log!E86&lt;&gt;"","+"&amp;Experience_Log!E86,"")&amp;IF(Experience_Log!F86&lt;&gt;"","-"&amp;Experience_Log!F86,"")
&amp;"; "&amp;Experience_Log!G86&amp;"; ("&amp;Experience_Log!H86&amp;")","")</f>
        <v/>
      </c>
    </row>
    <row r="389" spans="1:1" x14ac:dyDescent="0.25">
      <c r="A389" s="277" t="str">
        <f>IF(OR(Experience_Log!A87&lt;&gt;0,Experience_Log!E87&lt;&gt;0,Experience_Log!F87&lt;&gt;0,Experience_Log!G87&lt;&gt;0),IF(ISNUMBER(Experience_Log!A87),CONCATENATE(MONTH(Experience_Log!A87),"/",DAY(Experience_Log!A87),"/",YEAR(Experience_Log!A87)),Experience_Log!A87)&amp;"; "&amp;Experience_Log!C87&amp;"; "&amp;IF(Experience_Log!E87&lt;&gt;"","+"&amp;Experience_Log!E87,"")&amp;IF(Experience_Log!F87&lt;&gt;"","-"&amp;Experience_Log!F87,"")
&amp;"; "&amp;Experience_Log!G87&amp;"; ("&amp;Experience_Log!H87&amp;")","")</f>
        <v/>
      </c>
    </row>
    <row r="390" spans="1:1" x14ac:dyDescent="0.25">
      <c r="A390" s="277" t="str">
        <f>IF(OR(Experience_Log!A88&lt;&gt;0,Experience_Log!E88&lt;&gt;0,Experience_Log!F88&lt;&gt;0,Experience_Log!G88&lt;&gt;0),IF(ISNUMBER(Experience_Log!A88),CONCATENATE(MONTH(Experience_Log!A88),"/",DAY(Experience_Log!A88),"/",YEAR(Experience_Log!A88)),Experience_Log!A88)&amp;"; "&amp;Experience_Log!C88&amp;"; "&amp;IF(Experience_Log!E88&lt;&gt;"","+"&amp;Experience_Log!E88,"")&amp;IF(Experience_Log!F88&lt;&gt;"","-"&amp;Experience_Log!F88,"")
&amp;"; "&amp;Experience_Log!G88&amp;"; ("&amp;Experience_Log!H88&amp;")","")</f>
        <v/>
      </c>
    </row>
    <row r="391" spans="1:1" x14ac:dyDescent="0.25">
      <c r="A391" s="277" t="str">
        <f>IF(OR(Experience_Log!A89&lt;&gt;0,Experience_Log!E89&lt;&gt;0,Experience_Log!F89&lt;&gt;0,Experience_Log!G89&lt;&gt;0),IF(ISNUMBER(Experience_Log!A89),CONCATENATE(MONTH(Experience_Log!A89),"/",DAY(Experience_Log!A89),"/",YEAR(Experience_Log!A89)),Experience_Log!A89)&amp;"; "&amp;Experience_Log!C89&amp;"; "&amp;IF(Experience_Log!E89&lt;&gt;"","+"&amp;Experience_Log!E89,"")&amp;IF(Experience_Log!F89&lt;&gt;"","-"&amp;Experience_Log!F89,"")
&amp;"; "&amp;Experience_Log!G89&amp;"; ("&amp;Experience_Log!H89&amp;")","")</f>
        <v/>
      </c>
    </row>
    <row r="392" spans="1:1" x14ac:dyDescent="0.25">
      <c r="A392" s="277" t="str">
        <f>IF(OR(Experience_Log!A90&lt;&gt;0,Experience_Log!E90&lt;&gt;0,Experience_Log!F90&lt;&gt;0,Experience_Log!G90&lt;&gt;0),IF(ISNUMBER(Experience_Log!A90),CONCATENATE(MONTH(Experience_Log!A90),"/",DAY(Experience_Log!A90),"/",YEAR(Experience_Log!A90)),Experience_Log!A90)&amp;"; "&amp;Experience_Log!C90&amp;"; "&amp;IF(Experience_Log!E90&lt;&gt;"","+"&amp;Experience_Log!E90,"")&amp;IF(Experience_Log!F90&lt;&gt;"","-"&amp;Experience_Log!F90,"")
&amp;"; "&amp;Experience_Log!G90&amp;"; ("&amp;Experience_Log!H90&amp;")","")</f>
        <v/>
      </c>
    </row>
    <row r="393" spans="1:1" x14ac:dyDescent="0.25">
      <c r="A393" s="277" t="str">
        <f>IF(OR(Experience_Log!A91&lt;&gt;0,Experience_Log!E91&lt;&gt;0,Experience_Log!F91&lt;&gt;0,Experience_Log!G91&lt;&gt;0),IF(ISNUMBER(Experience_Log!A91),CONCATENATE(MONTH(Experience_Log!A91),"/",DAY(Experience_Log!A91),"/",YEAR(Experience_Log!A91)),Experience_Log!A91)&amp;"; "&amp;Experience_Log!C91&amp;"; "&amp;IF(Experience_Log!E91&lt;&gt;"","+"&amp;Experience_Log!E91,"")&amp;IF(Experience_Log!F91&lt;&gt;"","-"&amp;Experience_Log!F91,"")
&amp;"; "&amp;Experience_Log!G91&amp;"; ("&amp;Experience_Log!H91&amp;")","")</f>
        <v/>
      </c>
    </row>
    <row r="394" spans="1:1" x14ac:dyDescent="0.25">
      <c r="A394" s="277" t="str">
        <f>IF(OR(Experience_Log!A92&lt;&gt;0,Experience_Log!E92&lt;&gt;0,Experience_Log!F92&lt;&gt;0,Experience_Log!G92&lt;&gt;0),IF(ISNUMBER(Experience_Log!A92),CONCATENATE(MONTH(Experience_Log!A92),"/",DAY(Experience_Log!A92),"/",YEAR(Experience_Log!A92)),Experience_Log!A92)&amp;"; "&amp;Experience_Log!C92&amp;"; "&amp;IF(Experience_Log!E92&lt;&gt;"","+"&amp;Experience_Log!E92,"")&amp;IF(Experience_Log!F92&lt;&gt;"","-"&amp;Experience_Log!F92,"")
&amp;"; "&amp;Experience_Log!G92&amp;"; ("&amp;Experience_Log!H92&amp;")","")</f>
        <v/>
      </c>
    </row>
    <row r="395" spans="1:1" x14ac:dyDescent="0.25">
      <c r="A395" s="277" t="str">
        <f>IF(OR(Experience_Log!A93&lt;&gt;0,Experience_Log!E93&lt;&gt;0,Experience_Log!F93&lt;&gt;0,Experience_Log!G93&lt;&gt;0),IF(ISNUMBER(Experience_Log!A93),CONCATENATE(MONTH(Experience_Log!A93),"/",DAY(Experience_Log!A93),"/",YEAR(Experience_Log!A93)),Experience_Log!A93)&amp;"; "&amp;Experience_Log!C93&amp;"; "&amp;IF(Experience_Log!E93&lt;&gt;"","+"&amp;Experience_Log!E93,"")&amp;IF(Experience_Log!F93&lt;&gt;"","-"&amp;Experience_Log!F93,"")
&amp;"; "&amp;Experience_Log!G93&amp;"; ("&amp;Experience_Log!H93&amp;")","")</f>
        <v/>
      </c>
    </row>
    <row r="396" spans="1:1" x14ac:dyDescent="0.25">
      <c r="A396" s="277" t="str">
        <f>IF(OR(Experience_Log!A94&lt;&gt;0,Experience_Log!E94&lt;&gt;0,Experience_Log!F94&lt;&gt;0,Experience_Log!G94&lt;&gt;0),IF(ISNUMBER(Experience_Log!A94),CONCATENATE(MONTH(Experience_Log!A94),"/",DAY(Experience_Log!A94),"/",YEAR(Experience_Log!A94)),Experience_Log!A94)&amp;"; "&amp;Experience_Log!C94&amp;"; "&amp;IF(Experience_Log!E94&lt;&gt;"","+"&amp;Experience_Log!E94,"")&amp;IF(Experience_Log!F94&lt;&gt;"","-"&amp;Experience_Log!F94,"")
&amp;"; "&amp;Experience_Log!G94&amp;"; ("&amp;Experience_Log!H94&amp;")","")</f>
        <v/>
      </c>
    </row>
    <row r="397" spans="1:1" x14ac:dyDescent="0.25">
      <c r="A397" s="277" t="str">
        <f>IF(OR(Experience_Log!A95&lt;&gt;0,Experience_Log!E95&lt;&gt;0,Experience_Log!F95&lt;&gt;0,Experience_Log!G95&lt;&gt;0),IF(ISNUMBER(Experience_Log!A95),CONCATENATE(MONTH(Experience_Log!A95),"/",DAY(Experience_Log!A95),"/",YEAR(Experience_Log!A95)),Experience_Log!A95)&amp;"; "&amp;Experience_Log!C95&amp;"; "&amp;IF(Experience_Log!E95&lt;&gt;"","+"&amp;Experience_Log!E95,"")&amp;IF(Experience_Log!F95&lt;&gt;"","-"&amp;Experience_Log!F95,"")
&amp;"; "&amp;Experience_Log!G95&amp;"; ("&amp;Experience_Log!H95&amp;")","")</f>
        <v/>
      </c>
    </row>
    <row r="398" spans="1:1" x14ac:dyDescent="0.25">
      <c r="A398" s="277" t="str">
        <f>IF(OR(Experience_Log!A96&lt;&gt;0,Experience_Log!E96&lt;&gt;0,Experience_Log!F96&lt;&gt;0,Experience_Log!G96&lt;&gt;0),IF(ISNUMBER(Experience_Log!A96),CONCATENATE(MONTH(Experience_Log!A96),"/",DAY(Experience_Log!A96),"/",YEAR(Experience_Log!A96)),Experience_Log!A96)&amp;"; "&amp;Experience_Log!C96&amp;"; "&amp;IF(Experience_Log!E96&lt;&gt;"","+"&amp;Experience_Log!E96,"")&amp;IF(Experience_Log!F96&lt;&gt;"","-"&amp;Experience_Log!F96,"")
&amp;"; "&amp;Experience_Log!G96&amp;"; ("&amp;Experience_Log!H96&amp;")","")</f>
        <v/>
      </c>
    </row>
    <row r="399" spans="1:1" x14ac:dyDescent="0.25">
      <c r="A399" s="277" t="str">
        <f>IF(OR(Experience_Log!A97&lt;&gt;0,Experience_Log!E97&lt;&gt;0,Experience_Log!F97&lt;&gt;0,Experience_Log!G97&lt;&gt;0),IF(ISNUMBER(Experience_Log!A97),CONCATENATE(MONTH(Experience_Log!A97),"/",DAY(Experience_Log!A97),"/",YEAR(Experience_Log!A97)),Experience_Log!A97)&amp;"; "&amp;Experience_Log!C97&amp;"; "&amp;IF(Experience_Log!E97&lt;&gt;"","+"&amp;Experience_Log!E97,"")&amp;IF(Experience_Log!F97&lt;&gt;"","-"&amp;Experience_Log!F97,"")
&amp;"; "&amp;Experience_Log!G97&amp;"; ("&amp;Experience_Log!H97&amp;")","")</f>
        <v/>
      </c>
    </row>
    <row r="400" spans="1:1" x14ac:dyDescent="0.25">
      <c r="A400" s="277" t="str">
        <f>IF(OR(Experience_Log!A98&lt;&gt;0,Experience_Log!E98&lt;&gt;0,Experience_Log!F98&lt;&gt;0,Experience_Log!G98&lt;&gt;0),IF(ISNUMBER(Experience_Log!A98),CONCATENATE(MONTH(Experience_Log!A98),"/",DAY(Experience_Log!A98),"/",YEAR(Experience_Log!A98)),Experience_Log!A98)&amp;"; "&amp;Experience_Log!C98&amp;"; "&amp;IF(Experience_Log!E98&lt;&gt;"","+"&amp;Experience_Log!E98,"")&amp;IF(Experience_Log!F98&lt;&gt;"","-"&amp;Experience_Log!F98,"")
&amp;"; "&amp;Experience_Log!G98&amp;"; ("&amp;Experience_Log!H98&amp;")","")</f>
        <v/>
      </c>
    </row>
    <row r="401" spans="1:1" x14ac:dyDescent="0.25">
      <c r="A401" s="277" t="str">
        <f>IF(OR(Experience_Log!A99&lt;&gt;0,Experience_Log!E99&lt;&gt;0,Experience_Log!F99&lt;&gt;0,Experience_Log!G99&lt;&gt;0),IF(ISNUMBER(Experience_Log!A99),CONCATENATE(MONTH(Experience_Log!A99),"/",DAY(Experience_Log!A99),"/",YEAR(Experience_Log!A99)),Experience_Log!A99)&amp;"; "&amp;Experience_Log!C99&amp;"; "&amp;IF(Experience_Log!E99&lt;&gt;"","+"&amp;Experience_Log!E99,"")&amp;IF(Experience_Log!F99&lt;&gt;"","-"&amp;Experience_Log!F99,"")
&amp;"; "&amp;Experience_Log!G99&amp;"; ("&amp;Experience_Log!H99&amp;")","")</f>
        <v/>
      </c>
    </row>
    <row r="402" spans="1:1" x14ac:dyDescent="0.25">
      <c r="A402" s="277" t="str">
        <f>IF(OR(Experience_Log!A100&lt;&gt;0,Experience_Log!E100&lt;&gt;0,Experience_Log!F100&lt;&gt;0,Experience_Log!G100&lt;&gt;0),IF(ISNUMBER(Experience_Log!A100),CONCATENATE(MONTH(Experience_Log!A100),"/",DAY(Experience_Log!A100),"/",YEAR(Experience_Log!A100)),Experience_Log!A100)&amp;"; "&amp;Experience_Log!C100&amp;"; "&amp;IF(Experience_Log!E100&lt;&gt;"","+"&amp;Experience_Log!E100,"")&amp;IF(Experience_Log!F100&lt;&gt;"","-"&amp;Experience_Log!F100,"")
&amp;"; "&amp;Experience_Log!G100&amp;"; ("&amp;Experience_Log!H100&amp;")","")</f>
        <v/>
      </c>
    </row>
    <row r="403" spans="1:1" x14ac:dyDescent="0.25">
      <c r="A403" s="277" t="str">
        <f>IF(OR(Experience_Log!A101&lt;&gt;0,Experience_Log!E101&lt;&gt;0,Experience_Log!F101&lt;&gt;0,Experience_Log!G101&lt;&gt;0),IF(ISNUMBER(Experience_Log!A101),CONCATENATE(MONTH(Experience_Log!A101),"/",DAY(Experience_Log!A101),"/",YEAR(Experience_Log!A101)),Experience_Log!A101)&amp;"; "&amp;Experience_Log!C101&amp;"; "&amp;IF(Experience_Log!E101&lt;&gt;"","+"&amp;Experience_Log!E101,"")&amp;IF(Experience_Log!F101&lt;&gt;"","-"&amp;Experience_Log!F101,"")
&amp;"; "&amp;Experience_Log!G101&amp;"; ("&amp;Experience_Log!H101&amp;")","")</f>
        <v/>
      </c>
    </row>
    <row r="404" spans="1:1" x14ac:dyDescent="0.25">
      <c r="A404" s="277" t="str">
        <f>IF(OR(Experience_Log!A102&lt;&gt;0,Experience_Log!E102&lt;&gt;0,Experience_Log!F102&lt;&gt;0,Experience_Log!G102&lt;&gt;0),IF(ISNUMBER(Experience_Log!A102),CONCATENATE(MONTH(Experience_Log!A102),"/",DAY(Experience_Log!A102),"/",YEAR(Experience_Log!A102)),Experience_Log!A102)&amp;"; "&amp;Experience_Log!C102&amp;"; "&amp;IF(Experience_Log!E102&lt;&gt;"","+"&amp;Experience_Log!E102,"")&amp;IF(Experience_Log!F102&lt;&gt;"","-"&amp;Experience_Log!F102,"")
&amp;"; "&amp;Experience_Log!G102&amp;"; ("&amp;Experience_Log!H102&amp;")","")</f>
        <v/>
      </c>
    </row>
    <row r="405" spans="1:1" x14ac:dyDescent="0.25">
      <c r="A405" s="277" t="str">
        <f>IF(OR(Experience_Log!A103&lt;&gt;0,Experience_Log!E103&lt;&gt;0,Experience_Log!F103&lt;&gt;0,Experience_Log!G103&lt;&gt;0),IF(ISNUMBER(Experience_Log!A103),CONCATENATE(MONTH(Experience_Log!A103),"/",DAY(Experience_Log!A103),"/",YEAR(Experience_Log!A103)),Experience_Log!A103)&amp;"; "&amp;Experience_Log!C103&amp;"; "&amp;IF(Experience_Log!E103&lt;&gt;"","+"&amp;Experience_Log!E103,"")&amp;IF(Experience_Log!F103&lt;&gt;"","-"&amp;Experience_Log!F103,"")
&amp;"; "&amp;Experience_Log!G103&amp;"; ("&amp;Experience_Log!H103&amp;")","")</f>
        <v/>
      </c>
    </row>
    <row r="406" spans="1:1" x14ac:dyDescent="0.25">
      <c r="A406" s="277" t="str">
        <f>IF(OR(Experience_Log!A104&lt;&gt;0,Experience_Log!E104&lt;&gt;0,Experience_Log!F104&lt;&gt;0,Experience_Log!G104&lt;&gt;0),IF(ISNUMBER(Experience_Log!A104),CONCATENATE(MONTH(Experience_Log!A104),"/",DAY(Experience_Log!A104),"/",YEAR(Experience_Log!A104)),Experience_Log!A104)&amp;"; "&amp;Experience_Log!C104&amp;"; "&amp;IF(Experience_Log!E104&lt;&gt;"","+"&amp;Experience_Log!E104,"")&amp;IF(Experience_Log!F104&lt;&gt;"","-"&amp;Experience_Log!F104,"")
&amp;"; "&amp;Experience_Log!G104&amp;"; ("&amp;Experience_Log!H104&amp;")","")</f>
        <v/>
      </c>
    </row>
    <row r="407" spans="1:1" x14ac:dyDescent="0.25">
      <c r="A407" s="277" t="str">
        <f>IF(OR(Experience_Log!A105&lt;&gt;0,Experience_Log!E105&lt;&gt;0,Experience_Log!F105&lt;&gt;0,Experience_Log!G105&lt;&gt;0),IF(ISNUMBER(Experience_Log!A105),CONCATENATE(MONTH(Experience_Log!A105),"/",DAY(Experience_Log!A105),"/",YEAR(Experience_Log!A105)),Experience_Log!A105)&amp;"; "&amp;Experience_Log!C105&amp;"; "&amp;IF(Experience_Log!E105&lt;&gt;"","+"&amp;Experience_Log!E105,"")&amp;IF(Experience_Log!F105&lt;&gt;"","-"&amp;Experience_Log!F105,"")
&amp;"; "&amp;Experience_Log!G105&amp;"; ("&amp;Experience_Log!H105&amp;")","")</f>
        <v/>
      </c>
    </row>
    <row r="408" spans="1:1" x14ac:dyDescent="0.25">
      <c r="A408" s="277" t="str">
        <f>IF(OR(Experience_Log!A106&lt;&gt;0,Experience_Log!E106&lt;&gt;0,Experience_Log!F106&lt;&gt;0,Experience_Log!G106&lt;&gt;0),IF(ISNUMBER(Experience_Log!A106),CONCATENATE(MONTH(Experience_Log!A106),"/",DAY(Experience_Log!A106),"/",YEAR(Experience_Log!A106)),Experience_Log!A106)&amp;"; "&amp;Experience_Log!C106&amp;"; "&amp;IF(Experience_Log!E106&lt;&gt;"","+"&amp;Experience_Log!E106,"")&amp;IF(Experience_Log!F106&lt;&gt;"","-"&amp;Experience_Log!F106,"")
&amp;"; "&amp;Experience_Log!G106&amp;"; ("&amp;Experience_Log!H106&amp;")","")</f>
        <v/>
      </c>
    </row>
    <row r="409" spans="1:1" x14ac:dyDescent="0.25">
      <c r="A409" s="277" t="str">
        <f>IF(OR(Experience_Log!A107&lt;&gt;0,Experience_Log!E107&lt;&gt;0,Experience_Log!F107&lt;&gt;0,Experience_Log!G107&lt;&gt;0),IF(ISNUMBER(Experience_Log!A107),CONCATENATE(MONTH(Experience_Log!A107),"/",DAY(Experience_Log!A107),"/",YEAR(Experience_Log!A107)),Experience_Log!A107)&amp;"; "&amp;Experience_Log!C107&amp;"; "&amp;IF(Experience_Log!E107&lt;&gt;"","+"&amp;Experience_Log!E107,"")&amp;IF(Experience_Log!F107&lt;&gt;"","-"&amp;Experience_Log!F107,"")
&amp;"; "&amp;Experience_Log!G107&amp;"; ("&amp;Experience_Log!H107&amp;")","")</f>
        <v/>
      </c>
    </row>
    <row r="410" spans="1:1" x14ac:dyDescent="0.25">
      <c r="A410" s="277" t="str">
        <f>IF(OR(Experience_Log!A108&lt;&gt;0,Experience_Log!E108&lt;&gt;0,Experience_Log!F108&lt;&gt;0,Experience_Log!G108&lt;&gt;0),IF(ISNUMBER(Experience_Log!A108),CONCATENATE(MONTH(Experience_Log!A108),"/",DAY(Experience_Log!A108),"/",YEAR(Experience_Log!A108)),Experience_Log!A108)&amp;"; "&amp;Experience_Log!C108&amp;"; "&amp;IF(Experience_Log!E108&lt;&gt;"","+"&amp;Experience_Log!E108,"")&amp;IF(Experience_Log!F108&lt;&gt;"","-"&amp;Experience_Log!F108,"")
&amp;"; "&amp;Experience_Log!G108&amp;"; ("&amp;Experience_Log!H108&amp;")","")</f>
        <v/>
      </c>
    </row>
    <row r="411" spans="1:1" x14ac:dyDescent="0.25">
      <c r="A411" s="277" t="str">
        <f>IF(OR(Experience_Log!A109&lt;&gt;0,Experience_Log!E109&lt;&gt;0,Experience_Log!F109&lt;&gt;0,Experience_Log!G109&lt;&gt;0),IF(ISNUMBER(Experience_Log!A109),CONCATENATE(MONTH(Experience_Log!A109),"/",DAY(Experience_Log!A109),"/",YEAR(Experience_Log!A109)),Experience_Log!A109)&amp;"; "&amp;Experience_Log!C109&amp;"; "&amp;IF(Experience_Log!E109&lt;&gt;"","+"&amp;Experience_Log!E109,"")&amp;IF(Experience_Log!F109&lt;&gt;"","-"&amp;Experience_Log!F109,"")
&amp;"; "&amp;Experience_Log!G109&amp;"; ("&amp;Experience_Log!H109&amp;")","")</f>
        <v/>
      </c>
    </row>
    <row r="412" spans="1:1" x14ac:dyDescent="0.25">
      <c r="A412" s="277" t="str">
        <f>IF(OR(Experience_Log!A110&lt;&gt;0,Experience_Log!E110&lt;&gt;0,Experience_Log!F110&lt;&gt;0,Experience_Log!G110&lt;&gt;0),IF(ISNUMBER(Experience_Log!A110),CONCATENATE(MONTH(Experience_Log!A110),"/",DAY(Experience_Log!A110),"/",YEAR(Experience_Log!A110)),Experience_Log!A110)&amp;"; "&amp;Experience_Log!C110&amp;"; "&amp;IF(Experience_Log!E110&lt;&gt;"","+"&amp;Experience_Log!E110,"")&amp;IF(Experience_Log!F110&lt;&gt;"","-"&amp;Experience_Log!F110,"")
&amp;"; "&amp;Experience_Log!G110&amp;"; ("&amp;Experience_Log!H110&amp;")","")</f>
        <v/>
      </c>
    </row>
    <row r="413" spans="1:1" x14ac:dyDescent="0.25">
      <c r="A413" s="277" t="str">
        <f>IF(OR(Experience_Log!A111&lt;&gt;0,Experience_Log!E111&lt;&gt;0,Experience_Log!F111&lt;&gt;0,Experience_Log!G111&lt;&gt;0),IF(ISNUMBER(Experience_Log!A111),CONCATENATE(MONTH(Experience_Log!A111),"/",DAY(Experience_Log!A111),"/",YEAR(Experience_Log!A111)),Experience_Log!A111)&amp;"; "&amp;Experience_Log!C111&amp;"; "&amp;IF(Experience_Log!E111&lt;&gt;"","+"&amp;Experience_Log!E111,"")&amp;IF(Experience_Log!F111&lt;&gt;"","-"&amp;Experience_Log!F111,"")
&amp;"; "&amp;Experience_Log!G111&amp;"; ("&amp;Experience_Log!H111&amp;")","")</f>
        <v/>
      </c>
    </row>
    <row r="414" spans="1:1" x14ac:dyDescent="0.25">
      <c r="A414" s="277" t="str">
        <f>IF(OR(Experience_Log!A112&lt;&gt;0,Experience_Log!E112&lt;&gt;0,Experience_Log!F112&lt;&gt;0,Experience_Log!G112&lt;&gt;0),IF(ISNUMBER(Experience_Log!A112),CONCATENATE(MONTH(Experience_Log!A112),"/",DAY(Experience_Log!A112),"/",YEAR(Experience_Log!A112)),Experience_Log!A112)&amp;"; "&amp;Experience_Log!C112&amp;"; "&amp;IF(Experience_Log!E112&lt;&gt;"","+"&amp;Experience_Log!E112,"")&amp;IF(Experience_Log!F112&lt;&gt;"","-"&amp;Experience_Log!F112,"")
&amp;"; "&amp;Experience_Log!G112&amp;"; ("&amp;Experience_Log!H112&amp;")","")</f>
        <v/>
      </c>
    </row>
    <row r="415" spans="1:1" x14ac:dyDescent="0.25">
      <c r="A415" s="277" t="str">
        <f>IF(OR(Experience_Log!A113&lt;&gt;0,Experience_Log!E113&lt;&gt;0,Experience_Log!F113&lt;&gt;0,Experience_Log!G113&lt;&gt;0),IF(ISNUMBER(Experience_Log!A113),CONCATENATE(MONTH(Experience_Log!A113),"/",DAY(Experience_Log!A113),"/",YEAR(Experience_Log!A113)),Experience_Log!A113)&amp;"; "&amp;Experience_Log!C113&amp;"; "&amp;IF(Experience_Log!E113&lt;&gt;"","+"&amp;Experience_Log!E113,"")&amp;IF(Experience_Log!F113&lt;&gt;"","-"&amp;Experience_Log!F113,"")
&amp;"; "&amp;Experience_Log!G113&amp;"; ("&amp;Experience_Log!H113&amp;")","")</f>
        <v/>
      </c>
    </row>
    <row r="416" spans="1:1" x14ac:dyDescent="0.25">
      <c r="A416" s="277" t="str">
        <f>IF(OR(Experience_Log!A114&lt;&gt;0,Experience_Log!E114&lt;&gt;0,Experience_Log!F114&lt;&gt;0,Experience_Log!G114&lt;&gt;0),IF(ISNUMBER(Experience_Log!A114),CONCATENATE(MONTH(Experience_Log!A114),"/",DAY(Experience_Log!A114),"/",YEAR(Experience_Log!A114)),Experience_Log!A114)&amp;"; "&amp;Experience_Log!C114&amp;"; "&amp;IF(Experience_Log!E114&lt;&gt;"","+"&amp;Experience_Log!E114,"")&amp;IF(Experience_Log!F114&lt;&gt;"","-"&amp;Experience_Log!F114,"")
&amp;"; "&amp;Experience_Log!G114&amp;"; ("&amp;Experience_Log!H114&amp;")","")</f>
        <v/>
      </c>
    </row>
    <row r="417" spans="1:1" x14ac:dyDescent="0.25">
      <c r="A417" s="277" t="str">
        <f>IF(OR(Experience_Log!A115&lt;&gt;0,Experience_Log!E115&lt;&gt;0,Experience_Log!F115&lt;&gt;0,Experience_Log!G115&lt;&gt;0),IF(ISNUMBER(Experience_Log!A115),CONCATENATE(MONTH(Experience_Log!A115),"/",DAY(Experience_Log!A115),"/",YEAR(Experience_Log!A115)),Experience_Log!A115)&amp;"; "&amp;Experience_Log!C115&amp;"; "&amp;IF(Experience_Log!E115&lt;&gt;"","+"&amp;Experience_Log!E115,"")&amp;IF(Experience_Log!F115&lt;&gt;"","-"&amp;Experience_Log!F115,"")
&amp;"; "&amp;Experience_Log!G115&amp;"; ("&amp;Experience_Log!H115&amp;")","")</f>
        <v/>
      </c>
    </row>
    <row r="418" spans="1:1" x14ac:dyDescent="0.25">
      <c r="A418" s="277" t="str">
        <f>IF(OR(Experience_Log!A116&lt;&gt;0,Experience_Log!E116&lt;&gt;0,Experience_Log!F116&lt;&gt;0,Experience_Log!G116&lt;&gt;0),IF(ISNUMBER(Experience_Log!A116),CONCATENATE(MONTH(Experience_Log!A116),"/",DAY(Experience_Log!A116),"/",YEAR(Experience_Log!A116)),Experience_Log!A116)&amp;"; "&amp;Experience_Log!C116&amp;"; "&amp;IF(Experience_Log!E116&lt;&gt;"","+"&amp;Experience_Log!E116,"")&amp;IF(Experience_Log!F116&lt;&gt;"","-"&amp;Experience_Log!F116,"")
&amp;"; "&amp;Experience_Log!G116&amp;"; ("&amp;Experience_Log!H116&amp;")","")</f>
        <v/>
      </c>
    </row>
    <row r="419" spans="1:1" x14ac:dyDescent="0.25">
      <c r="A419" s="277" t="str">
        <f>IF(OR(Experience_Log!A117&lt;&gt;0,Experience_Log!E117&lt;&gt;0,Experience_Log!F117&lt;&gt;0,Experience_Log!G117&lt;&gt;0),IF(ISNUMBER(Experience_Log!A117),CONCATENATE(MONTH(Experience_Log!A117),"/",DAY(Experience_Log!A117),"/",YEAR(Experience_Log!A117)),Experience_Log!A117)&amp;"; "&amp;Experience_Log!C117&amp;"; "&amp;IF(Experience_Log!E117&lt;&gt;"","+"&amp;Experience_Log!E117,"")&amp;IF(Experience_Log!F117&lt;&gt;"","-"&amp;Experience_Log!F117,"")
&amp;"; "&amp;Experience_Log!G117&amp;"; ("&amp;Experience_Log!H117&amp;")","")</f>
        <v/>
      </c>
    </row>
    <row r="420" spans="1:1" x14ac:dyDescent="0.25">
      <c r="A420" s="277" t="str">
        <f>IF(OR(Experience_Log!A118&lt;&gt;0,Experience_Log!E118&lt;&gt;0,Experience_Log!F118&lt;&gt;0,Experience_Log!G118&lt;&gt;0),IF(ISNUMBER(Experience_Log!A118),CONCATENATE(MONTH(Experience_Log!A118),"/",DAY(Experience_Log!A118),"/",YEAR(Experience_Log!A118)),Experience_Log!A118)&amp;"; "&amp;Experience_Log!C118&amp;"; "&amp;IF(Experience_Log!E118&lt;&gt;"","+"&amp;Experience_Log!E118,"")&amp;IF(Experience_Log!F118&lt;&gt;"","-"&amp;Experience_Log!F118,"")
&amp;"; "&amp;Experience_Log!G118&amp;"; ("&amp;Experience_Log!H118&amp;")","")</f>
        <v/>
      </c>
    </row>
    <row r="421" spans="1:1" x14ac:dyDescent="0.25">
      <c r="A421" s="277" t="str">
        <f>IF(OR(Experience_Log!A119&lt;&gt;0,Experience_Log!E119&lt;&gt;0,Experience_Log!F119&lt;&gt;0,Experience_Log!G119&lt;&gt;0),IF(ISNUMBER(Experience_Log!A119),CONCATENATE(MONTH(Experience_Log!A119),"/",DAY(Experience_Log!A119),"/",YEAR(Experience_Log!A119)),Experience_Log!A119)&amp;"; "&amp;Experience_Log!C119&amp;"; "&amp;IF(Experience_Log!E119&lt;&gt;"","+"&amp;Experience_Log!E119,"")&amp;IF(Experience_Log!F119&lt;&gt;"","-"&amp;Experience_Log!F119,"")
&amp;"; "&amp;Experience_Log!G119&amp;"; ("&amp;Experience_Log!H119&amp;")","")</f>
        <v/>
      </c>
    </row>
    <row r="422" spans="1:1" x14ac:dyDescent="0.25">
      <c r="A422" s="277" t="str">
        <f>IF(OR(Experience_Log!A120&lt;&gt;0,Experience_Log!E120&lt;&gt;0,Experience_Log!F120&lt;&gt;0,Experience_Log!G120&lt;&gt;0),IF(ISNUMBER(Experience_Log!A120),CONCATENATE(MONTH(Experience_Log!A120),"/",DAY(Experience_Log!A120),"/",YEAR(Experience_Log!A120)),Experience_Log!A120)&amp;"; "&amp;Experience_Log!C120&amp;"; "&amp;IF(Experience_Log!E120&lt;&gt;"","+"&amp;Experience_Log!E120,"")&amp;IF(Experience_Log!F120&lt;&gt;"","-"&amp;Experience_Log!F120,"")
&amp;"; "&amp;Experience_Log!G120&amp;"; ("&amp;Experience_Log!H120&amp;")","")</f>
        <v/>
      </c>
    </row>
    <row r="423" spans="1:1" x14ac:dyDescent="0.25">
      <c r="A423" s="277" t="str">
        <f>IF(OR(Experience_Log!A121&lt;&gt;0,Experience_Log!E121&lt;&gt;0,Experience_Log!F121&lt;&gt;0,Experience_Log!G121&lt;&gt;0),IF(ISNUMBER(Experience_Log!A121),CONCATENATE(MONTH(Experience_Log!A121),"/",DAY(Experience_Log!A121),"/",YEAR(Experience_Log!A121)),Experience_Log!A121)&amp;"; "&amp;Experience_Log!C121&amp;"; "&amp;IF(Experience_Log!E121&lt;&gt;"","+"&amp;Experience_Log!E121,"")&amp;IF(Experience_Log!F121&lt;&gt;"","-"&amp;Experience_Log!F121,"")
&amp;"; "&amp;Experience_Log!G121&amp;"; ("&amp;Experience_Log!H121&amp;")","")</f>
        <v/>
      </c>
    </row>
    <row r="424" spans="1:1" x14ac:dyDescent="0.25">
      <c r="A424" s="277" t="str">
        <f>IF(OR(Experience_Log!A122&lt;&gt;0,Experience_Log!E122&lt;&gt;0,Experience_Log!F122&lt;&gt;0,Experience_Log!G122&lt;&gt;0),IF(ISNUMBER(Experience_Log!A122),CONCATENATE(MONTH(Experience_Log!A122),"/",DAY(Experience_Log!A122),"/",YEAR(Experience_Log!A122)),Experience_Log!A122)&amp;"; "&amp;Experience_Log!C122&amp;"; "&amp;IF(Experience_Log!E122&lt;&gt;"","+"&amp;Experience_Log!E122,"")&amp;IF(Experience_Log!F122&lt;&gt;"","-"&amp;Experience_Log!F122,"")
&amp;"; "&amp;Experience_Log!G122&amp;"; ("&amp;Experience_Log!H122&amp;")","")</f>
        <v/>
      </c>
    </row>
    <row r="425" spans="1:1" x14ac:dyDescent="0.25">
      <c r="A425" s="277" t="str">
        <f>IF(OR(Experience_Log!A123&lt;&gt;0,Experience_Log!E123&lt;&gt;0,Experience_Log!F123&lt;&gt;0,Experience_Log!G123&lt;&gt;0),IF(ISNUMBER(Experience_Log!A123),CONCATENATE(MONTH(Experience_Log!A123),"/",DAY(Experience_Log!A123),"/",YEAR(Experience_Log!A123)),Experience_Log!A123)&amp;"; "&amp;Experience_Log!C123&amp;"; "&amp;IF(Experience_Log!E123&lt;&gt;"","+"&amp;Experience_Log!E123,"")&amp;IF(Experience_Log!F123&lt;&gt;"","-"&amp;Experience_Log!F123,"")
&amp;"; "&amp;Experience_Log!G123&amp;"; ("&amp;Experience_Log!H123&amp;")","")</f>
        <v/>
      </c>
    </row>
    <row r="426" spans="1:1" x14ac:dyDescent="0.25">
      <c r="A426" s="277" t="str">
        <f>IF(OR(Experience_Log!A124&lt;&gt;0,Experience_Log!E124&lt;&gt;0,Experience_Log!F124&lt;&gt;0,Experience_Log!G124&lt;&gt;0),IF(ISNUMBER(Experience_Log!A124),CONCATENATE(MONTH(Experience_Log!A124),"/",DAY(Experience_Log!A124),"/",YEAR(Experience_Log!A124)),Experience_Log!A124)&amp;"; "&amp;Experience_Log!C124&amp;"; "&amp;IF(Experience_Log!E124&lt;&gt;"","+"&amp;Experience_Log!E124,"")&amp;IF(Experience_Log!F124&lt;&gt;"","-"&amp;Experience_Log!F124,"")
&amp;"; "&amp;Experience_Log!G124&amp;"; ("&amp;Experience_Log!H124&amp;")","")</f>
        <v/>
      </c>
    </row>
    <row r="427" spans="1:1" x14ac:dyDescent="0.25">
      <c r="A427" s="277" t="str">
        <f>IF(OR(Experience_Log!A125&lt;&gt;0,Experience_Log!E125&lt;&gt;0,Experience_Log!F125&lt;&gt;0,Experience_Log!G125&lt;&gt;0),IF(ISNUMBER(Experience_Log!A125),CONCATENATE(MONTH(Experience_Log!A125),"/",DAY(Experience_Log!A125),"/",YEAR(Experience_Log!A125)),Experience_Log!A125)&amp;"; "&amp;Experience_Log!C125&amp;"; "&amp;IF(Experience_Log!E125&lt;&gt;"","+"&amp;Experience_Log!E125,"")&amp;IF(Experience_Log!F125&lt;&gt;"","-"&amp;Experience_Log!F125,"")
&amp;"; "&amp;Experience_Log!G125&amp;"; ("&amp;Experience_Log!H125&amp;")","")</f>
        <v/>
      </c>
    </row>
    <row r="428" spans="1:1" x14ac:dyDescent="0.25">
      <c r="A428" s="277" t="str">
        <f>IF(OR(Experience_Log!A126&lt;&gt;0,Experience_Log!E126&lt;&gt;0,Experience_Log!F126&lt;&gt;0,Experience_Log!G126&lt;&gt;0),IF(ISNUMBER(Experience_Log!A126),CONCATENATE(MONTH(Experience_Log!A126),"/",DAY(Experience_Log!A126),"/",YEAR(Experience_Log!A126)),Experience_Log!A126)&amp;"; "&amp;Experience_Log!C126&amp;"; "&amp;IF(Experience_Log!E126&lt;&gt;"","+"&amp;Experience_Log!E126,"")&amp;IF(Experience_Log!F126&lt;&gt;"","-"&amp;Experience_Log!F126,"")
&amp;"; "&amp;Experience_Log!G126&amp;"; ("&amp;Experience_Log!H126&amp;")","")</f>
        <v/>
      </c>
    </row>
    <row r="429" spans="1:1" x14ac:dyDescent="0.25">
      <c r="A429" s="277" t="str">
        <f>IF(OR(Experience_Log!A127&lt;&gt;0,Experience_Log!E127&lt;&gt;0,Experience_Log!F127&lt;&gt;0,Experience_Log!G127&lt;&gt;0),IF(ISNUMBER(Experience_Log!A127),CONCATENATE(MONTH(Experience_Log!A127),"/",DAY(Experience_Log!A127),"/",YEAR(Experience_Log!A127)),Experience_Log!A127)&amp;"; "&amp;Experience_Log!C127&amp;"; "&amp;IF(Experience_Log!E127&lt;&gt;"","+"&amp;Experience_Log!E127,"")&amp;IF(Experience_Log!F127&lt;&gt;"","-"&amp;Experience_Log!F127,"")
&amp;"; "&amp;Experience_Log!G127&amp;"; ("&amp;Experience_Log!H127&amp;")","")</f>
        <v/>
      </c>
    </row>
    <row r="430" spans="1:1" x14ac:dyDescent="0.25">
      <c r="A430" s="277" t="str">
        <f>IF(OR(Experience_Log!A128&lt;&gt;0,Experience_Log!E128&lt;&gt;0,Experience_Log!F128&lt;&gt;0,Experience_Log!G128&lt;&gt;0),IF(ISNUMBER(Experience_Log!A128),CONCATENATE(MONTH(Experience_Log!A128),"/",DAY(Experience_Log!A128),"/",YEAR(Experience_Log!A128)),Experience_Log!A128)&amp;"; "&amp;Experience_Log!C128&amp;"; "&amp;IF(Experience_Log!E128&lt;&gt;"","+"&amp;Experience_Log!E128,"")&amp;IF(Experience_Log!F128&lt;&gt;"","-"&amp;Experience_Log!F128,"")
&amp;"; "&amp;Experience_Log!G128&amp;"; ("&amp;Experience_Log!H128&amp;")","")</f>
        <v/>
      </c>
    </row>
    <row r="431" spans="1:1" x14ac:dyDescent="0.25">
      <c r="A431" s="277" t="str">
        <f>IF(OR(Experience_Log!A129&lt;&gt;0,Experience_Log!E129&lt;&gt;0,Experience_Log!F129&lt;&gt;0,Experience_Log!G129&lt;&gt;0),IF(ISNUMBER(Experience_Log!A129),CONCATENATE(MONTH(Experience_Log!A129),"/",DAY(Experience_Log!A129),"/",YEAR(Experience_Log!A129)),Experience_Log!A129)&amp;"; "&amp;Experience_Log!C129&amp;"; "&amp;IF(Experience_Log!E129&lt;&gt;"","+"&amp;Experience_Log!E129,"")&amp;IF(Experience_Log!F129&lt;&gt;"","-"&amp;Experience_Log!F129,"")
&amp;"; "&amp;Experience_Log!G129&amp;"; ("&amp;Experience_Log!H129&amp;")","")</f>
        <v/>
      </c>
    </row>
    <row r="432" spans="1:1" x14ac:dyDescent="0.25">
      <c r="A432" s="277" t="str">
        <f>IF(OR(Experience_Log!A130&lt;&gt;0,Experience_Log!E130&lt;&gt;0,Experience_Log!F130&lt;&gt;0,Experience_Log!G130&lt;&gt;0),IF(ISNUMBER(Experience_Log!A130),CONCATENATE(MONTH(Experience_Log!A130),"/",DAY(Experience_Log!A130),"/",YEAR(Experience_Log!A130)),Experience_Log!A130)&amp;"; "&amp;Experience_Log!C130&amp;"; "&amp;IF(Experience_Log!E130&lt;&gt;"","+"&amp;Experience_Log!E130,"")&amp;IF(Experience_Log!F130&lt;&gt;"","-"&amp;Experience_Log!F130,"")
&amp;"; "&amp;Experience_Log!G130&amp;"; ("&amp;Experience_Log!H130&amp;")","")</f>
        <v/>
      </c>
    </row>
    <row r="433" spans="1:1" x14ac:dyDescent="0.25">
      <c r="A433" s="277" t="str">
        <f>IF(OR(Experience_Log!A131&lt;&gt;0,Experience_Log!E131&lt;&gt;0,Experience_Log!F131&lt;&gt;0,Experience_Log!G131&lt;&gt;0),IF(ISNUMBER(Experience_Log!A131),CONCATENATE(MONTH(Experience_Log!A131),"/",DAY(Experience_Log!A131),"/",YEAR(Experience_Log!A131)),Experience_Log!A131)&amp;"; "&amp;Experience_Log!C131&amp;"; "&amp;IF(Experience_Log!E131&lt;&gt;"","+"&amp;Experience_Log!E131,"")&amp;IF(Experience_Log!F131&lt;&gt;"","-"&amp;Experience_Log!F131,"")
&amp;"; "&amp;Experience_Log!G131&amp;"; ("&amp;Experience_Log!H131&amp;")","")</f>
        <v/>
      </c>
    </row>
    <row r="434" spans="1:1" x14ac:dyDescent="0.25">
      <c r="A434" s="277" t="str">
        <f>IF(OR(Experience_Log!A132&lt;&gt;0,Experience_Log!E132&lt;&gt;0,Experience_Log!F132&lt;&gt;0,Experience_Log!G132&lt;&gt;0),IF(ISNUMBER(Experience_Log!A132),CONCATENATE(MONTH(Experience_Log!A132),"/",DAY(Experience_Log!A132),"/",YEAR(Experience_Log!A132)),Experience_Log!A132)&amp;"; "&amp;Experience_Log!C132&amp;"; "&amp;IF(Experience_Log!E132&lt;&gt;"","+"&amp;Experience_Log!E132,"")&amp;IF(Experience_Log!F132&lt;&gt;"","-"&amp;Experience_Log!F132,"")
&amp;"; "&amp;Experience_Log!G132&amp;"; ("&amp;Experience_Log!H132&amp;")","")</f>
        <v/>
      </c>
    </row>
    <row r="435" spans="1:1" x14ac:dyDescent="0.25">
      <c r="A435" s="277" t="str">
        <f>IF(OR(Experience_Log!A133&lt;&gt;0,Experience_Log!E133&lt;&gt;0,Experience_Log!F133&lt;&gt;0,Experience_Log!G133&lt;&gt;0),IF(ISNUMBER(Experience_Log!A133),CONCATENATE(MONTH(Experience_Log!A133),"/",DAY(Experience_Log!A133),"/",YEAR(Experience_Log!A133)),Experience_Log!A133)&amp;"; "&amp;Experience_Log!C133&amp;"; "&amp;IF(Experience_Log!E133&lt;&gt;"","+"&amp;Experience_Log!E133,"")&amp;IF(Experience_Log!F133&lt;&gt;"","-"&amp;Experience_Log!F133,"")
&amp;"; "&amp;Experience_Log!G133&amp;"; ("&amp;Experience_Log!H133&amp;")","")</f>
        <v/>
      </c>
    </row>
    <row r="436" spans="1:1" x14ac:dyDescent="0.25">
      <c r="A436" s="277" t="str">
        <f>IF(OR(Experience_Log!A134&lt;&gt;0,Experience_Log!E134&lt;&gt;0,Experience_Log!F134&lt;&gt;0,Experience_Log!G134&lt;&gt;0),IF(ISNUMBER(Experience_Log!A134),CONCATENATE(MONTH(Experience_Log!A134),"/",DAY(Experience_Log!A134),"/",YEAR(Experience_Log!A134)),Experience_Log!A134)&amp;"; "&amp;Experience_Log!C134&amp;"; "&amp;IF(Experience_Log!E134&lt;&gt;"","+"&amp;Experience_Log!E134,"")&amp;IF(Experience_Log!F134&lt;&gt;"","-"&amp;Experience_Log!F134,"")
&amp;"; "&amp;Experience_Log!G134&amp;"; ("&amp;Experience_Log!H134&amp;")","")</f>
        <v/>
      </c>
    </row>
    <row r="437" spans="1:1" x14ac:dyDescent="0.25">
      <c r="A437" s="277" t="str">
        <f>IF(OR(Experience_Log!A135&lt;&gt;0,Experience_Log!E135&lt;&gt;0,Experience_Log!F135&lt;&gt;0,Experience_Log!G135&lt;&gt;0),IF(ISNUMBER(Experience_Log!A135),CONCATENATE(MONTH(Experience_Log!A135),"/",DAY(Experience_Log!A135),"/",YEAR(Experience_Log!A135)),Experience_Log!A135)&amp;"; "&amp;Experience_Log!C135&amp;"; "&amp;IF(Experience_Log!E135&lt;&gt;"","+"&amp;Experience_Log!E135,"")&amp;IF(Experience_Log!F135&lt;&gt;"","-"&amp;Experience_Log!F135,"")
&amp;"; "&amp;Experience_Log!G135&amp;"; ("&amp;Experience_Log!H135&amp;")","")</f>
        <v/>
      </c>
    </row>
    <row r="438" spans="1:1" x14ac:dyDescent="0.25">
      <c r="A438" s="277" t="str">
        <f>IF(OR(Experience_Log!A136&lt;&gt;0,Experience_Log!E136&lt;&gt;0,Experience_Log!F136&lt;&gt;0,Experience_Log!G136&lt;&gt;0),IF(ISNUMBER(Experience_Log!A136),CONCATENATE(MONTH(Experience_Log!A136),"/",DAY(Experience_Log!A136),"/",YEAR(Experience_Log!A136)),Experience_Log!A136)&amp;"; "&amp;Experience_Log!C136&amp;"; "&amp;IF(Experience_Log!E136&lt;&gt;"","+"&amp;Experience_Log!E136,"")&amp;IF(Experience_Log!F136&lt;&gt;"","-"&amp;Experience_Log!F136,"")
&amp;"; "&amp;Experience_Log!G136&amp;"; ("&amp;Experience_Log!H136&amp;")","")</f>
        <v/>
      </c>
    </row>
    <row r="439" spans="1:1" x14ac:dyDescent="0.25">
      <c r="A439" s="277" t="str">
        <f>IF(OR(Experience_Log!A137&lt;&gt;0,Experience_Log!E137&lt;&gt;0,Experience_Log!F137&lt;&gt;0,Experience_Log!G137&lt;&gt;0),IF(ISNUMBER(Experience_Log!A137),CONCATENATE(MONTH(Experience_Log!A137),"/",DAY(Experience_Log!A137),"/",YEAR(Experience_Log!A137)),Experience_Log!A137)&amp;"; "&amp;Experience_Log!C137&amp;"; "&amp;IF(Experience_Log!E137&lt;&gt;"","+"&amp;Experience_Log!E137,"")&amp;IF(Experience_Log!F137&lt;&gt;"","-"&amp;Experience_Log!F137,"")
&amp;"; "&amp;Experience_Log!G137&amp;"; ("&amp;Experience_Log!H137&amp;")","")</f>
        <v/>
      </c>
    </row>
    <row r="440" spans="1:1" x14ac:dyDescent="0.25">
      <c r="A440" s="277" t="str">
        <f>IF(OR(Experience_Log!A138&lt;&gt;0,Experience_Log!E138&lt;&gt;0,Experience_Log!F138&lt;&gt;0,Experience_Log!G138&lt;&gt;0),IF(ISNUMBER(Experience_Log!A138),CONCATENATE(MONTH(Experience_Log!A138),"/",DAY(Experience_Log!A138),"/",YEAR(Experience_Log!A138)),Experience_Log!A138)&amp;"; "&amp;Experience_Log!C138&amp;"; "&amp;IF(Experience_Log!E138&lt;&gt;"","+"&amp;Experience_Log!E138,"")&amp;IF(Experience_Log!F138&lt;&gt;"","-"&amp;Experience_Log!F138,"")
&amp;"; "&amp;Experience_Log!G138&amp;"; ("&amp;Experience_Log!H138&amp;")","")</f>
        <v/>
      </c>
    </row>
    <row r="441" spans="1:1" x14ac:dyDescent="0.25">
      <c r="A441" s="277" t="str">
        <f>IF(OR(Experience_Log!A139&lt;&gt;0,Experience_Log!E139&lt;&gt;0,Experience_Log!F139&lt;&gt;0,Experience_Log!G139&lt;&gt;0),IF(ISNUMBER(Experience_Log!A139),CONCATENATE(MONTH(Experience_Log!A139),"/",DAY(Experience_Log!A139),"/",YEAR(Experience_Log!A139)),Experience_Log!A139)&amp;"; "&amp;Experience_Log!C139&amp;"; "&amp;IF(Experience_Log!E139&lt;&gt;"","+"&amp;Experience_Log!E139,"")&amp;IF(Experience_Log!F139&lt;&gt;"","-"&amp;Experience_Log!F139,"")
&amp;"; "&amp;Experience_Log!G139&amp;"; ("&amp;Experience_Log!H139&amp;")","")</f>
        <v/>
      </c>
    </row>
    <row r="442" spans="1:1" x14ac:dyDescent="0.25">
      <c r="A442" s="277" t="str">
        <f>IF(OR(Experience_Log!A140&lt;&gt;0,Experience_Log!E140&lt;&gt;0,Experience_Log!F140&lt;&gt;0,Experience_Log!G140&lt;&gt;0),IF(ISNUMBER(Experience_Log!A140),CONCATENATE(MONTH(Experience_Log!A140),"/",DAY(Experience_Log!A140),"/",YEAR(Experience_Log!A140)),Experience_Log!A140)&amp;"; "&amp;Experience_Log!C140&amp;"; "&amp;IF(Experience_Log!E140&lt;&gt;"","+"&amp;Experience_Log!E140,"")&amp;IF(Experience_Log!F140&lt;&gt;"","-"&amp;Experience_Log!F140,"")
&amp;"; "&amp;Experience_Log!G140&amp;"; ("&amp;Experience_Log!H140&amp;")","")</f>
        <v/>
      </c>
    </row>
    <row r="443" spans="1:1" x14ac:dyDescent="0.25">
      <c r="A443" s="277" t="str">
        <f>IF(OR(Experience_Log!A141&lt;&gt;0,Experience_Log!E141&lt;&gt;0,Experience_Log!F141&lt;&gt;0,Experience_Log!G141&lt;&gt;0),IF(ISNUMBER(Experience_Log!A141),CONCATENATE(MONTH(Experience_Log!A141),"/",DAY(Experience_Log!A141),"/",YEAR(Experience_Log!A141)),Experience_Log!A141)&amp;"; "&amp;Experience_Log!C141&amp;"; "&amp;IF(Experience_Log!E141&lt;&gt;"","+"&amp;Experience_Log!E141,"")&amp;IF(Experience_Log!F141&lt;&gt;"","-"&amp;Experience_Log!F141,"")
&amp;"; "&amp;Experience_Log!G141&amp;"; ("&amp;Experience_Log!H141&amp;")","")</f>
        <v/>
      </c>
    </row>
    <row r="444" spans="1:1" x14ac:dyDescent="0.25">
      <c r="A444" s="277" t="str">
        <f>IF(OR(Experience_Log!A142&lt;&gt;0,Experience_Log!E142&lt;&gt;0,Experience_Log!F142&lt;&gt;0,Experience_Log!G142&lt;&gt;0),IF(ISNUMBER(Experience_Log!A142),CONCATENATE(MONTH(Experience_Log!A142),"/",DAY(Experience_Log!A142),"/",YEAR(Experience_Log!A142)),Experience_Log!A142)&amp;"; "&amp;Experience_Log!C142&amp;"; "&amp;IF(Experience_Log!E142&lt;&gt;"","+"&amp;Experience_Log!E142,"")&amp;IF(Experience_Log!F142&lt;&gt;"","-"&amp;Experience_Log!F142,"")
&amp;"; "&amp;Experience_Log!G142&amp;"; ("&amp;Experience_Log!H142&amp;")","")</f>
        <v/>
      </c>
    </row>
    <row r="445" spans="1:1" x14ac:dyDescent="0.25">
      <c r="A445" s="277" t="str">
        <f>IF(OR(Experience_Log!A143&lt;&gt;0,Experience_Log!E143&lt;&gt;0,Experience_Log!F143&lt;&gt;0,Experience_Log!G143&lt;&gt;0),IF(ISNUMBER(Experience_Log!A143),CONCATENATE(MONTH(Experience_Log!A143),"/",DAY(Experience_Log!A143),"/",YEAR(Experience_Log!A143)),Experience_Log!A143)&amp;"; "&amp;Experience_Log!C143&amp;"; "&amp;IF(Experience_Log!E143&lt;&gt;"","+"&amp;Experience_Log!E143,"")&amp;IF(Experience_Log!F143&lt;&gt;"","-"&amp;Experience_Log!F143,"")
&amp;"; "&amp;Experience_Log!G143&amp;"; ("&amp;Experience_Log!H143&amp;")","")</f>
        <v/>
      </c>
    </row>
    <row r="446" spans="1:1" x14ac:dyDescent="0.25">
      <c r="A446" s="277" t="str">
        <f>IF(OR(Experience_Log!A144&lt;&gt;0,Experience_Log!E144&lt;&gt;0,Experience_Log!F144&lt;&gt;0,Experience_Log!G144&lt;&gt;0),IF(ISNUMBER(Experience_Log!A144),CONCATENATE(MONTH(Experience_Log!A144),"/",DAY(Experience_Log!A144),"/",YEAR(Experience_Log!A144)),Experience_Log!A144)&amp;"; "&amp;Experience_Log!C144&amp;"; "&amp;IF(Experience_Log!E144&lt;&gt;"","+"&amp;Experience_Log!E144,"")&amp;IF(Experience_Log!F144&lt;&gt;"","-"&amp;Experience_Log!F144,"")
&amp;"; "&amp;Experience_Log!G144&amp;"; ("&amp;Experience_Log!H144&amp;")","")</f>
        <v/>
      </c>
    </row>
    <row r="447" spans="1:1" x14ac:dyDescent="0.25">
      <c r="A447" s="277" t="str">
        <f>IF(OR(Experience_Log!A145&lt;&gt;0,Experience_Log!E145&lt;&gt;0,Experience_Log!F145&lt;&gt;0,Experience_Log!G145&lt;&gt;0),IF(ISNUMBER(Experience_Log!A145),CONCATENATE(MONTH(Experience_Log!A145),"/",DAY(Experience_Log!A145),"/",YEAR(Experience_Log!A145)),Experience_Log!A145)&amp;"; "&amp;Experience_Log!C145&amp;"; "&amp;IF(Experience_Log!E145&lt;&gt;"","+"&amp;Experience_Log!E145,"")&amp;IF(Experience_Log!F145&lt;&gt;"","-"&amp;Experience_Log!F145,"")
&amp;"; "&amp;Experience_Log!G145&amp;"; ("&amp;Experience_Log!H145&amp;")","")</f>
        <v/>
      </c>
    </row>
    <row r="448" spans="1:1" x14ac:dyDescent="0.25">
      <c r="A448" s="277" t="str">
        <f>IF(OR(Experience_Log!A146&lt;&gt;0,Experience_Log!E146&lt;&gt;0,Experience_Log!F146&lt;&gt;0,Experience_Log!G146&lt;&gt;0),IF(ISNUMBER(Experience_Log!A146),CONCATENATE(MONTH(Experience_Log!A146),"/",DAY(Experience_Log!A146),"/",YEAR(Experience_Log!A146)),Experience_Log!A146)&amp;"; "&amp;Experience_Log!C146&amp;"; "&amp;IF(Experience_Log!E146&lt;&gt;"","+"&amp;Experience_Log!E146,"")&amp;IF(Experience_Log!F146&lt;&gt;"","-"&amp;Experience_Log!F146,"")
&amp;"; "&amp;Experience_Log!G146&amp;"; ("&amp;Experience_Log!H146&amp;")","")</f>
        <v/>
      </c>
    </row>
    <row r="449" spans="1:1" x14ac:dyDescent="0.25">
      <c r="A449" s="277" t="str">
        <f>IF(OR(Experience_Log!A147&lt;&gt;0,Experience_Log!E147&lt;&gt;0,Experience_Log!F147&lt;&gt;0,Experience_Log!G147&lt;&gt;0),IF(ISNUMBER(Experience_Log!A147),CONCATENATE(MONTH(Experience_Log!A147),"/",DAY(Experience_Log!A147),"/",YEAR(Experience_Log!A147)),Experience_Log!A147)&amp;"; "&amp;Experience_Log!C147&amp;"; "&amp;IF(Experience_Log!E147&lt;&gt;"","+"&amp;Experience_Log!E147,"")&amp;IF(Experience_Log!F147&lt;&gt;"","-"&amp;Experience_Log!F147,"")
&amp;"; "&amp;Experience_Log!G147&amp;"; ("&amp;Experience_Log!H147&amp;")","")</f>
        <v/>
      </c>
    </row>
    <row r="450" spans="1:1" x14ac:dyDescent="0.25">
      <c r="A450" s="277" t="str">
        <f>IF(OR(Experience_Log!A148&lt;&gt;0,Experience_Log!E148&lt;&gt;0,Experience_Log!F148&lt;&gt;0,Experience_Log!G148&lt;&gt;0),IF(ISNUMBER(Experience_Log!A148),CONCATENATE(MONTH(Experience_Log!A148),"/",DAY(Experience_Log!A148),"/",YEAR(Experience_Log!A148)),Experience_Log!A148)&amp;"; "&amp;Experience_Log!C148&amp;"; "&amp;IF(Experience_Log!E148&lt;&gt;"","+"&amp;Experience_Log!E148,"")&amp;IF(Experience_Log!F148&lt;&gt;"","-"&amp;Experience_Log!F148,"")
&amp;"; "&amp;Experience_Log!G148&amp;"; ("&amp;Experience_Log!H148&amp;")","")</f>
        <v/>
      </c>
    </row>
    <row r="451" spans="1:1" x14ac:dyDescent="0.25">
      <c r="A451" s="277" t="str">
        <f>IF(OR(Experience_Log!A149&lt;&gt;0,Experience_Log!E149&lt;&gt;0,Experience_Log!F149&lt;&gt;0,Experience_Log!G149&lt;&gt;0),IF(ISNUMBER(Experience_Log!A149),CONCATENATE(MONTH(Experience_Log!A149),"/",DAY(Experience_Log!A149),"/",YEAR(Experience_Log!A149)),Experience_Log!A149)&amp;"; "&amp;Experience_Log!C149&amp;"; "&amp;IF(Experience_Log!E149&lt;&gt;"","+"&amp;Experience_Log!E149,"")&amp;IF(Experience_Log!F149&lt;&gt;"","-"&amp;Experience_Log!F149,"")
&amp;"; "&amp;Experience_Log!G149&amp;"; ("&amp;Experience_Log!H149&amp;")","")</f>
        <v/>
      </c>
    </row>
    <row r="452" spans="1:1" x14ac:dyDescent="0.25">
      <c r="A452" s="277" t="str">
        <f>IF(OR(Experience_Log!A150&lt;&gt;0,Experience_Log!E150&lt;&gt;0,Experience_Log!F150&lt;&gt;0,Experience_Log!G150&lt;&gt;0),IF(ISNUMBER(Experience_Log!A150),CONCATENATE(MONTH(Experience_Log!A150),"/",DAY(Experience_Log!A150),"/",YEAR(Experience_Log!A150)),Experience_Log!A150)&amp;"; "&amp;Experience_Log!C150&amp;"; "&amp;IF(Experience_Log!E150&lt;&gt;"","+"&amp;Experience_Log!E150,"")&amp;IF(Experience_Log!F150&lt;&gt;"","-"&amp;Experience_Log!F150,"")
&amp;"; "&amp;Experience_Log!G150&amp;"; ("&amp;Experience_Log!H150&amp;")","")</f>
        <v/>
      </c>
    </row>
    <row r="453" spans="1:1" x14ac:dyDescent="0.25">
      <c r="A453" s="277" t="str">
        <f>IF(OR(Experience_Log!A151&lt;&gt;0,Experience_Log!E151&lt;&gt;0,Experience_Log!F151&lt;&gt;0,Experience_Log!G151&lt;&gt;0),IF(ISNUMBER(Experience_Log!A151),CONCATENATE(MONTH(Experience_Log!A151),"/",DAY(Experience_Log!A151),"/",YEAR(Experience_Log!A151)),Experience_Log!A151)&amp;"; "&amp;Experience_Log!C151&amp;"; "&amp;IF(Experience_Log!E151&lt;&gt;"","+"&amp;Experience_Log!E151,"")&amp;IF(Experience_Log!F151&lt;&gt;"","-"&amp;Experience_Log!F151,"")
&amp;"; "&amp;Experience_Log!G151&amp;"; ("&amp;Experience_Log!H151&amp;")","")</f>
        <v/>
      </c>
    </row>
    <row r="454" spans="1:1" x14ac:dyDescent="0.25">
      <c r="A454" s="277" t="str">
        <f>IF(OR(Experience_Log!A152&lt;&gt;0,Experience_Log!E152&lt;&gt;0,Experience_Log!F152&lt;&gt;0,Experience_Log!G152&lt;&gt;0),IF(ISNUMBER(Experience_Log!A152),CONCATENATE(MONTH(Experience_Log!A152),"/",DAY(Experience_Log!A152),"/",YEAR(Experience_Log!A152)),Experience_Log!A152)&amp;"; "&amp;Experience_Log!C152&amp;"; "&amp;IF(Experience_Log!E152&lt;&gt;"","+"&amp;Experience_Log!E152,"")&amp;IF(Experience_Log!F152&lt;&gt;"","-"&amp;Experience_Log!F152,"")
&amp;"; "&amp;Experience_Log!G152&amp;"; ("&amp;Experience_Log!H152&amp;")","")</f>
        <v/>
      </c>
    </row>
    <row r="455" spans="1:1" x14ac:dyDescent="0.25">
      <c r="A455" s="277" t="str">
        <f>IF(OR(Experience_Log!A153&lt;&gt;0,Experience_Log!E153&lt;&gt;0,Experience_Log!F153&lt;&gt;0,Experience_Log!G153&lt;&gt;0),IF(ISNUMBER(Experience_Log!A153),CONCATENATE(MONTH(Experience_Log!A153),"/",DAY(Experience_Log!A153),"/",YEAR(Experience_Log!A153)),Experience_Log!A153)&amp;"; "&amp;Experience_Log!C153&amp;"; "&amp;IF(Experience_Log!E153&lt;&gt;"","+"&amp;Experience_Log!E153,"")&amp;IF(Experience_Log!F153&lt;&gt;"","-"&amp;Experience_Log!F153,"")
&amp;"; "&amp;Experience_Log!G153&amp;"; ("&amp;Experience_Log!H153&amp;")","")</f>
        <v/>
      </c>
    </row>
    <row r="456" spans="1:1" x14ac:dyDescent="0.25">
      <c r="A456" s="277" t="str">
        <f>IF(OR(Experience_Log!A154&lt;&gt;0,Experience_Log!E154&lt;&gt;0,Experience_Log!F154&lt;&gt;0,Experience_Log!G154&lt;&gt;0),IF(ISNUMBER(Experience_Log!A154),CONCATENATE(MONTH(Experience_Log!A154),"/",DAY(Experience_Log!A154),"/",YEAR(Experience_Log!A154)),Experience_Log!A154)&amp;"; "&amp;Experience_Log!C154&amp;"; "&amp;IF(Experience_Log!E154&lt;&gt;"","+"&amp;Experience_Log!E154,"")&amp;IF(Experience_Log!F154&lt;&gt;"","-"&amp;Experience_Log!F154,"")
&amp;"; "&amp;Experience_Log!G154&amp;"; ("&amp;Experience_Log!H154&amp;")","")</f>
        <v/>
      </c>
    </row>
    <row r="457" spans="1:1" x14ac:dyDescent="0.25">
      <c r="A457" s="277" t="str">
        <f>IF(OR(Experience_Log!A155&lt;&gt;0,Experience_Log!E155&lt;&gt;0,Experience_Log!F155&lt;&gt;0,Experience_Log!G155&lt;&gt;0),IF(ISNUMBER(Experience_Log!A155),CONCATENATE(MONTH(Experience_Log!A155),"/",DAY(Experience_Log!A155),"/",YEAR(Experience_Log!A155)),Experience_Log!A155)&amp;"; "&amp;Experience_Log!C155&amp;"; "&amp;IF(Experience_Log!E155&lt;&gt;"","+"&amp;Experience_Log!E155,"")&amp;IF(Experience_Log!F155&lt;&gt;"","-"&amp;Experience_Log!F155,"")
&amp;"; "&amp;Experience_Log!G155&amp;"; ("&amp;Experience_Log!H155&amp;")","")</f>
        <v/>
      </c>
    </row>
    <row r="458" spans="1:1" x14ac:dyDescent="0.25">
      <c r="A458" s="277" t="str">
        <f>IF(OR(Experience_Log!A156&lt;&gt;0,Experience_Log!E156&lt;&gt;0,Experience_Log!F156&lt;&gt;0,Experience_Log!G156&lt;&gt;0),IF(ISNUMBER(Experience_Log!A156),CONCATENATE(MONTH(Experience_Log!A156),"/",DAY(Experience_Log!A156),"/",YEAR(Experience_Log!A156)),Experience_Log!A156)&amp;"; "&amp;Experience_Log!C156&amp;"; "&amp;IF(Experience_Log!E156&lt;&gt;"","+"&amp;Experience_Log!E156,"")&amp;IF(Experience_Log!F156&lt;&gt;"","-"&amp;Experience_Log!F156,"")
&amp;"; "&amp;Experience_Log!G156&amp;"; ("&amp;Experience_Log!H156&amp;")","")</f>
        <v/>
      </c>
    </row>
    <row r="459" spans="1:1" x14ac:dyDescent="0.25">
      <c r="A459" s="277" t="str">
        <f>IF(OR(Experience_Log!A157&lt;&gt;0,Experience_Log!E157&lt;&gt;0,Experience_Log!F157&lt;&gt;0,Experience_Log!G157&lt;&gt;0),IF(ISNUMBER(Experience_Log!A157),CONCATENATE(MONTH(Experience_Log!A157),"/",DAY(Experience_Log!A157),"/",YEAR(Experience_Log!A157)),Experience_Log!A157)&amp;"; "&amp;Experience_Log!C157&amp;"; "&amp;IF(Experience_Log!E157&lt;&gt;"","+"&amp;Experience_Log!E157,"")&amp;IF(Experience_Log!F157&lt;&gt;"","-"&amp;Experience_Log!F157,"")
&amp;"; "&amp;Experience_Log!G157&amp;"; ("&amp;Experience_Log!H157&amp;")","")</f>
        <v/>
      </c>
    </row>
    <row r="460" spans="1:1" x14ac:dyDescent="0.25">
      <c r="A460" s="277" t="str">
        <f>IF(OR(Experience_Log!A158&lt;&gt;0,Experience_Log!E158&lt;&gt;0,Experience_Log!F158&lt;&gt;0,Experience_Log!G158&lt;&gt;0),IF(ISNUMBER(Experience_Log!A158),CONCATENATE(MONTH(Experience_Log!A158),"/",DAY(Experience_Log!A158),"/",YEAR(Experience_Log!A158)),Experience_Log!A158)&amp;"; "&amp;Experience_Log!C158&amp;"; "&amp;IF(Experience_Log!E158&lt;&gt;"","+"&amp;Experience_Log!E158,"")&amp;IF(Experience_Log!F158&lt;&gt;"","-"&amp;Experience_Log!F158,"")
&amp;"; "&amp;Experience_Log!G158&amp;"; ("&amp;Experience_Log!H158&amp;")","")</f>
        <v/>
      </c>
    </row>
    <row r="461" spans="1:1" x14ac:dyDescent="0.25">
      <c r="A461" s="277" t="str">
        <f>IF(OR(Experience_Log!A159&lt;&gt;0,Experience_Log!E159&lt;&gt;0,Experience_Log!F159&lt;&gt;0,Experience_Log!G159&lt;&gt;0),IF(ISNUMBER(Experience_Log!A159),CONCATENATE(MONTH(Experience_Log!A159),"/",DAY(Experience_Log!A159),"/",YEAR(Experience_Log!A159)),Experience_Log!A159)&amp;"; "&amp;Experience_Log!C159&amp;"; "&amp;IF(Experience_Log!E159&lt;&gt;"","+"&amp;Experience_Log!E159,"")&amp;IF(Experience_Log!F159&lt;&gt;"","-"&amp;Experience_Log!F159,"")
&amp;"; "&amp;Experience_Log!G159&amp;"; ("&amp;Experience_Log!H159&amp;")","")</f>
        <v/>
      </c>
    </row>
    <row r="462" spans="1:1" x14ac:dyDescent="0.25">
      <c r="A462" s="277" t="str">
        <f>IF(OR(Experience_Log!A160&lt;&gt;0,Experience_Log!E160&lt;&gt;0,Experience_Log!F160&lt;&gt;0,Experience_Log!G160&lt;&gt;0),IF(ISNUMBER(Experience_Log!A160),CONCATENATE(MONTH(Experience_Log!A160),"/",DAY(Experience_Log!A160),"/",YEAR(Experience_Log!A160)),Experience_Log!A160)&amp;"; "&amp;Experience_Log!C160&amp;"; "&amp;IF(Experience_Log!E160&lt;&gt;"","+"&amp;Experience_Log!E160,"")&amp;IF(Experience_Log!F160&lt;&gt;"","-"&amp;Experience_Log!F160,"")
&amp;"; "&amp;Experience_Log!G160&amp;"; ("&amp;Experience_Log!H160&amp;")","")</f>
        <v/>
      </c>
    </row>
    <row r="463" spans="1:1" x14ac:dyDescent="0.25">
      <c r="A463" s="277" t="str">
        <f>IF(OR(Experience_Log!A161&lt;&gt;0,Experience_Log!E161&lt;&gt;0,Experience_Log!F161&lt;&gt;0,Experience_Log!G161&lt;&gt;0),IF(ISNUMBER(Experience_Log!A161),CONCATENATE(MONTH(Experience_Log!A161),"/",DAY(Experience_Log!A161),"/",YEAR(Experience_Log!A161)),Experience_Log!A161)&amp;"; "&amp;Experience_Log!C161&amp;"; "&amp;IF(Experience_Log!E161&lt;&gt;"","+"&amp;Experience_Log!E161,"")&amp;IF(Experience_Log!F161&lt;&gt;"","-"&amp;Experience_Log!F161,"")
&amp;"; "&amp;Experience_Log!G161&amp;"; ("&amp;Experience_Log!H161&amp;")","")</f>
        <v/>
      </c>
    </row>
    <row r="464" spans="1:1" x14ac:dyDescent="0.25">
      <c r="A464" s="277" t="str">
        <f>IF(OR(Experience_Log!A162&lt;&gt;0,Experience_Log!E162&lt;&gt;0,Experience_Log!F162&lt;&gt;0,Experience_Log!G162&lt;&gt;0),IF(ISNUMBER(Experience_Log!A162),CONCATENATE(MONTH(Experience_Log!A162),"/",DAY(Experience_Log!A162),"/",YEAR(Experience_Log!A162)),Experience_Log!A162)&amp;"; "&amp;Experience_Log!C162&amp;"; "&amp;IF(Experience_Log!E162&lt;&gt;"","+"&amp;Experience_Log!E162,"")&amp;IF(Experience_Log!F162&lt;&gt;"","-"&amp;Experience_Log!F162,"")
&amp;"; "&amp;Experience_Log!G162&amp;"; ("&amp;Experience_Log!H162&amp;")","")</f>
        <v/>
      </c>
    </row>
    <row r="465" spans="1:1" x14ac:dyDescent="0.25">
      <c r="A465" s="277" t="str">
        <f>IF(OR(Experience_Log!A163&lt;&gt;0,Experience_Log!E163&lt;&gt;0,Experience_Log!F163&lt;&gt;0,Experience_Log!G163&lt;&gt;0),IF(ISNUMBER(Experience_Log!A163),CONCATENATE(MONTH(Experience_Log!A163),"/",DAY(Experience_Log!A163),"/",YEAR(Experience_Log!A163)),Experience_Log!A163)&amp;"; "&amp;Experience_Log!C163&amp;"; "&amp;IF(Experience_Log!E163&lt;&gt;"","+"&amp;Experience_Log!E163,"")&amp;IF(Experience_Log!F163&lt;&gt;"","-"&amp;Experience_Log!F163,"")
&amp;"; "&amp;Experience_Log!G163&amp;"; ("&amp;Experience_Log!H163&amp;")","")</f>
        <v/>
      </c>
    </row>
    <row r="466" spans="1:1" x14ac:dyDescent="0.25">
      <c r="A466" s="277" t="str">
        <f>IF(OR(Experience_Log!A164&lt;&gt;0,Experience_Log!E164&lt;&gt;0,Experience_Log!F164&lt;&gt;0,Experience_Log!G164&lt;&gt;0),IF(ISNUMBER(Experience_Log!A164),CONCATENATE(MONTH(Experience_Log!A164),"/",DAY(Experience_Log!A164),"/",YEAR(Experience_Log!A164)),Experience_Log!A164)&amp;"; "&amp;Experience_Log!C164&amp;"; "&amp;IF(Experience_Log!E164&lt;&gt;"","+"&amp;Experience_Log!E164,"")&amp;IF(Experience_Log!F164&lt;&gt;"","-"&amp;Experience_Log!F164,"")
&amp;"; "&amp;Experience_Log!G164&amp;"; ("&amp;Experience_Log!H164&amp;")","")</f>
        <v/>
      </c>
    </row>
    <row r="467" spans="1:1" x14ac:dyDescent="0.25">
      <c r="A467" s="277" t="str">
        <f>IF(OR(Experience_Log!A165&lt;&gt;0,Experience_Log!E165&lt;&gt;0,Experience_Log!F165&lt;&gt;0,Experience_Log!G165&lt;&gt;0),IF(ISNUMBER(Experience_Log!A165),CONCATENATE(MONTH(Experience_Log!A165),"/",DAY(Experience_Log!A165),"/",YEAR(Experience_Log!A165)),Experience_Log!A165)&amp;"; "&amp;Experience_Log!C165&amp;"; "&amp;IF(Experience_Log!E165&lt;&gt;"","+"&amp;Experience_Log!E165,"")&amp;IF(Experience_Log!F165&lt;&gt;"","-"&amp;Experience_Log!F165,"")
&amp;"; "&amp;Experience_Log!G165&amp;"; ("&amp;Experience_Log!H165&amp;")","")</f>
        <v/>
      </c>
    </row>
    <row r="468" spans="1:1" x14ac:dyDescent="0.25">
      <c r="A468" s="277" t="str">
        <f>IF(OR(Experience_Log!A166&lt;&gt;0,Experience_Log!E166&lt;&gt;0,Experience_Log!F166&lt;&gt;0,Experience_Log!G166&lt;&gt;0),IF(ISNUMBER(Experience_Log!A166),CONCATENATE(MONTH(Experience_Log!A166),"/",DAY(Experience_Log!A166),"/",YEAR(Experience_Log!A166)),Experience_Log!A166)&amp;"; "&amp;Experience_Log!C166&amp;"; "&amp;IF(Experience_Log!E166&lt;&gt;"","+"&amp;Experience_Log!E166,"")&amp;IF(Experience_Log!F166&lt;&gt;"","-"&amp;Experience_Log!F166,"")
&amp;"; "&amp;Experience_Log!G166&amp;"; ("&amp;Experience_Log!H166&amp;")","")</f>
        <v/>
      </c>
    </row>
    <row r="469" spans="1:1" x14ac:dyDescent="0.25">
      <c r="A469" s="277" t="str">
        <f>IF(OR(Experience_Log!A167&lt;&gt;0,Experience_Log!E167&lt;&gt;0,Experience_Log!F167&lt;&gt;0,Experience_Log!G167&lt;&gt;0),IF(ISNUMBER(Experience_Log!A167),CONCATENATE(MONTH(Experience_Log!A167),"/",DAY(Experience_Log!A167),"/",YEAR(Experience_Log!A167)),Experience_Log!A167)&amp;"; "&amp;Experience_Log!C167&amp;"; "&amp;IF(Experience_Log!E167&lt;&gt;"","+"&amp;Experience_Log!E167,"")&amp;IF(Experience_Log!F167&lt;&gt;"","-"&amp;Experience_Log!F167,"")
&amp;"; "&amp;Experience_Log!G167&amp;"; ("&amp;Experience_Log!H167&amp;")","")</f>
        <v/>
      </c>
    </row>
    <row r="470" spans="1:1" x14ac:dyDescent="0.25">
      <c r="A470" s="277" t="str">
        <f>IF(OR(Experience_Log!A168&lt;&gt;0,Experience_Log!E168&lt;&gt;0,Experience_Log!F168&lt;&gt;0,Experience_Log!G168&lt;&gt;0),IF(ISNUMBER(Experience_Log!A168),CONCATENATE(MONTH(Experience_Log!A168),"/",DAY(Experience_Log!A168),"/",YEAR(Experience_Log!A168)),Experience_Log!A168)&amp;"; "&amp;Experience_Log!C168&amp;"; "&amp;IF(Experience_Log!E168&lt;&gt;"","+"&amp;Experience_Log!E168,"")&amp;IF(Experience_Log!F168&lt;&gt;"","-"&amp;Experience_Log!F168,"")
&amp;"; "&amp;Experience_Log!G168&amp;"; ("&amp;Experience_Log!H168&amp;")","")</f>
        <v/>
      </c>
    </row>
    <row r="471" spans="1:1" x14ac:dyDescent="0.25">
      <c r="A471" s="277" t="str">
        <f>IF(OR(Experience_Log!A169&lt;&gt;0,Experience_Log!E169&lt;&gt;0,Experience_Log!F169&lt;&gt;0,Experience_Log!G169&lt;&gt;0),IF(ISNUMBER(Experience_Log!A169),CONCATENATE(MONTH(Experience_Log!A169),"/",DAY(Experience_Log!A169),"/",YEAR(Experience_Log!A169)),Experience_Log!A169)&amp;"; "&amp;Experience_Log!C169&amp;"; "&amp;IF(Experience_Log!E169&lt;&gt;"","+"&amp;Experience_Log!E169,"")&amp;IF(Experience_Log!F169&lt;&gt;"","-"&amp;Experience_Log!F169,"")
&amp;"; "&amp;Experience_Log!G169&amp;"; ("&amp;Experience_Log!H169&amp;")","")</f>
        <v/>
      </c>
    </row>
    <row r="472" spans="1:1" x14ac:dyDescent="0.25">
      <c r="A472" s="277" t="str">
        <f>IF(OR(Experience_Log!A170&lt;&gt;0,Experience_Log!E170&lt;&gt;0,Experience_Log!F170&lt;&gt;0,Experience_Log!G170&lt;&gt;0),IF(ISNUMBER(Experience_Log!A170),CONCATENATE(MONTH(Experience_Log!A170),"/",DAY(Experience_Log!A170),"/",YEAR(Experience_Log!A170)),Experience_Log!A170)&amp;"; "&amp;Experience_Log!C170&amp;"; "&amp;IF(Experience_Log!E170&lt;&gt;"","+"&amp;Experience_Log!E170,"")&amp;IF(Experience_Log!F170&lt;&gt;"","-"&amp;Experience_Log!F170,"")
&amp;"; "&amp;Experience_Log!G170&amp;"; ("&amp;Experience_Log!H170&amp;")","")</f>
        <v/>
      </c>
    </row>
    <row r="473" spans="1:1" x14ac:dyDescent="0.25">
      <c r="A473" s="277" t="str">
        <f>IF(OR(Experience_Log!A171&lt;&gt;0,Experience_Log!E171&lt;&gt;0,Experience_Log!F171&lt;&gt;0,Experience_Log!G171&lt;&gt;0),IF(ISNUMBER(Experience_Log!A171),CONCATENATE(MONTH(Experience_Log!A171),"/",DAY(Experience_Log!A171),"/",YEAR(Experience_Log!A171)),Experience_Log!A171)&amp;"; "&amp;Experience_Log!C171&amp;"; "&amp;IF(Experience_Log!E171&lt;&gt;"","+"&amp;Experience_Log!E171,"")&amp;IF(Experience_Log!F171&lt;&gt;"","-"&amp;Experience_Log!F171,"")
&amp;"; "&amp;Experience_Log!G171&amp;"; ("&amp;Experience_Log!H171&amp;")","")</f>
        <v/>
      </c>
    </row>
    <row r="474" spans="1:1" x14ac:dyDescent="0.25">
      <c r="A474" s="277" t="str">
        <f>IF(OR(Experience_Log!A172&lt;&gt;0,Experience_Log!E172&lt;&gt;0,Experience_Log!F172&lt;&gt;0,Experience_Log!G172&lt;&gt;0),IF(ISNUMBER(Experience_Log!A172),CONCATENATE(MONTH(Experience_Log!A172),"/",DAY(Experience_Log!A172),"/",YEAR(Experience_Log!A172)),Experience_Log!A172)&amp;"; "&amp;Experience_Log!C172&amp;"; "&amp;IF(Experience_Log!E172&lt;&gt;"","+"&amp;Experience_Log!E172,"")&amp;IF(Experience_Log!F172&lt;&gt;"","-"&amp;Experience_Log!F172,"")
&amp;"; "&amp;Experience_Log!G172&amp;"; ("&amp;Experience_Log!H172&amp;")","")</f>
        <v/>
      </c>
    </row>
    <row r="475" spans="1:1" x14ac:dyDescent="0.25">
      <c r="A475" s="277" t="str">
        <f>IF(OR(Experience_Log!A173&lt;&gt;0,Experience_Log!E173&lt;&gt;0,Experience_Log!F173&lt;&gt;0,Experience_Log!G173&lt;&gt;0),IF(ISNUMBER(Experience_Log!A173),CONCATENATE(MONTH(Experience_Log!A173),"/",DAY(Experience_Log!A173),"/",YEAR(Experience_Log!A173)),Experience_Log!A173)&amp;"; "&amp;Experience_Log!C173&amp;"; "&amp;IF(Experience_Log!E173&lt;&gt;"","+"&amp;Experience_Log!E173,"")&amp;IF(Experience_Log!F173&lt;&gt;"","-"&amp;Experience_Log!F173,"")
&amp;"; "&amp;Experience_Log!G173&amp;"; ("&amp;Experience_Log!H173&amp;")","")</f>
        <v/>
      </c>
    </row>
    <row r="476" spans="1:1" x14ac:dyDescent="0.25">
      <c r="A476" s="277" t="str">
        <f>IF(OR(Experience_Log!A174&lt;&gt;0,Experience_Log!E174&lt;&gt;0,Experience_Log!F174&lt;&gt;0,Experience_Log!G174&lt;&gt;0),IF(ISNUMBER(Experience_Log!A174),CONCATENATE(MONTH(Experience_Log!A174),"/",DAY(Experience_Log!A174),"/",YEAR(Experience_Log!A174)),Experience_Log!A174)&amp;"; "&amp;Experience_Log!C174&amp;"; "&amp;IF(Experience_Log!E174&lt;&gt;"","+"&amp;Experience_Log!E174,"")&amp;IF(Experience_Log!F174&lt;&gt;"","-"&amp;Experience_Log!F174,"")
&amp;"; "&amp;Experience_Log!G174&amp;"; ("&amp;Experience_Log!H174&amp;")","")</f>
        <v/>
      </c>
    </row>
    <row r="477" spans="1:1" x14ac:dyDescent="0.25">
      <c r="A477" s="277" t="str">
        <f>IF(OR(Experience_Log!A175&lt;&gt;0,Experience_Log!E175&lt;&gt;0,Experience_Log!F175&lt;&gt;0,Experience_Log!G175&lt;&gt;0),IF(ISNUMBER(Experience_Log!A175),CONCATENATE(MONTH(Experience_Log!A175),"/",DAY(Experience_Log!A175),"/",YEAR(Experience_Log!A175)),Experience_Log!A175)&amp;"; "&amp;Experience_Log!C175&amp;"; "&amp;IF(Experience_Log!E175&lt;&gt;"","+"&amp;Experience_Log!E175,"")&amp;IF(Experience_Log!F175&lt;&gt;"","-"&amp;Experience_Log!F175,"")
&amp;"; "&amp;Experience_Log!G175&amp;"; ("&amp;Experience_Log!H175&amp;")","")</f>
        <v/>
      </c>
    </row>
    <row r="478" spans="1:1" x14ac:dyDescent="0.25">
      <c r="A478" s="277" t="str">
        <f>IF(OR(Experience_Log!A176&lt;&gt;0,Experience_Log!E176&lt;&gt;0,Experience_Log!F176&lt;&gt;0,Experience_Log!G176&lt;&gt;0),IF(ISNUMBER(Experience_Log!A176),CONCATENATE(MONTH(Experience_Log!A176),"/",DAY(Experience_Log!A176),"/",YEAR(Experience_Log!A176)),Experience_Log!A176)&amp;"; "&amp;Experience_Log!C176&amp;"; "&amp;IF(Experience_Log!E176&lt;&gt;"","+"&amp;Experience_Log!E176,"")&amp;IF(Experience_Log!F176&lt;&gt;"","-"&amp;Experience_Log!F176,"")
&amp;"; "&amp;Experience_Log!G176&amp;"; ("&amp;Experience_Log!H176&amp;")","")</f>
        <v/>
      </c>
    </row>
    <row r="479" spans="1:1" x14ac:dyDescent="0.25">
      <c r="A479" s="277" t="str">
        <f>IF(OR(Experience_Log!A177&lt;&gt;0,Experience_Log!E177&lt;&gt;0,Experience_Log!F177&lt;&gt;0,Experience_Log!G177&lt;&gt;0),IF(ISNUMBER(Experience_Log!A177),CONCATENATE(MONTH(Experience_Log!A177),"/",DAY(Experience_Log!A177),"/",YEAR(Experience_Log!A177)),Experience_Log!A177)&amp;"; "&amp;Experience_Log!C177&amp;"; "&amp;IF(Experience_Log!E177&lt;&gt;"","+"&amp;Experience_Log!E177,"")&amp;IF(Experience_Log!F177&lt;&gt;"","-"&amp;Experience_Log!F177,"")
&amp;"; "&amp;Experience_Log!G177&amp;"; ("&amp;Experience_Log!H177&amp;")","")</f>
        <v/>
      </c>
    </row>
    <row r="480" spans="1:1" x14ac:dyDescent="0.25">
      <c r="A480" s="277" t="str">
        <f>IF(OR(Experience_Log!A178&lt;&gt;0,Experience_Log!E178&lt;&gt;0,Experience_Log!F178&lt;&gt;0,Experience_Log!G178&lt;&gt;0),IF(ISNUMBER(Experience_Log!A178),CONCATENATE(MONTH(Experience_Log!A178),"/",DAY(Experience_Log!A178),"/",YEAR(Experience_Log!A178)),Experience_Log!A178)&amp;"; "&amp;Experience_Log!C178&amp;"; "&amp;IF(Experience_Log!E178&lt;&gt;"","+"&amp;Experience_Log!E178,"")&amp;IF(Experience_Log!F178&lt;&gt;"","-"&amp;Experience_Log!F178,"")
&amp;"; "&amp;Experience_Log!G178&amp;"; ("&amp;Experience_Log!H178&amp;")","")</f>
        <v/>
      </c>
    </row>
    <row r="481" spans="1:1" x14ac:dyDescent="0.25">
      <c r="A481" s="277" t="str">
        <f>IF(OR(Experience_Log!A179&lt;&gt;0,Experience_Log!E179&lt;&gt;0,Experience_Log!F179&lt;&gt;0,Experience_Log!G179&lt;&gt;0),IF(ISNUMBER(Experience_Log!A179),CONCATENATE(MONTH(Experience_Log!A179),"/",DAY(Experience_Log!A179),"/",YEAR(Experience_Log!A179)),Experience_Log!A179)&amp;"; "&amp;Experience_Log!C179&amp;"; "&amp;IF(Experience_Log!E179&lt;&gt;"","+"&amp;Experience_Log!E179,"")&amp;IF(Experience_Log!F179&lt;&gt;"","-"&amp;Experience_Log!F179,"")
&amp;"; "&amp;Experience_Log!G179&amp;"; ("&amp;Experience_Log!H179&amp;")","")</f>
        <v/>
      </c>
    </row>
    <row r="482" spans="1:1" x14ac:dyDescent="0.25">
      <c r="A482" s="277" t="str">
        <f>IF(OR(Experience_Log!A180&lt;&gt;0,Experience_Log!E180&lt;&gt;0,Experience_Log!F180&lt;&gt;0,Experience_Log!G180&lt;&gt;0),IF(ISNUMBER(Experience_Log!A180),CONCATENATE(MONTH(Experience_Log!A180),"/",DAY(Experience_Log!A180),"/",YEAR(Experience_Log!A180)),Experience_Log!A180)&amp;"; "&amp;Experience_Log!C180&amp;"; "&amp;IF(Experience_Log!E180&lt;&gt;"","+"&amp;Experience_Log!E180,"")&amp;IF(Experience_Log!F180&lt;&gt;"","-"&amp;Experience_Log!F180,"")
&amp;"; "&amp;Experience_Log!G180&amp;"; ("&amp;Experience_Log!H180&amp;")","")</f>
        <v/>
      </c>
    </row>
    <row r="483" spans="1:1" x14ac:dyDescent="0.25">
      <c r="A483" s="277" t="str">
        <f>IF(OR(Experience_Log!A181&lt;&gt;0,Experience_Log!E181&lt;&gt;0,Experience_Log!F181&lt;&gt;0,Experience_Log!G181&lt;&gt;0),IF(ISNUMBER(Experience_Log!A181),CONCATENATE(MONTH(Experience_Log!A181),"/",DAY(Experience_Log!A181),"/",YEAR(Experience_Log!A181)),Experience_Log!A181)&amp;"; "&amp;Experience_Log!C181&amp;"; "&amp;IF(Experience_Log!E181&lt;&gt;"","+"&amp;Experience_Log!E181,"")&amp;IF(Experience_Log!F181&lt;&gt;"","-"&amp;Experience_Log!F181,"")
&amp;"; "&amp;Experience_Log!G181&amp;"; ("&amp;Experience_Log!H181&amp;")","")</f>
        <v/>
      </c>
    </row>
    <row r="484" spans="1:1" x14ac:dyDescent="0.25">
      <c r="A484" s="277" t="str">
        <f>IF(OR(Experience_Log!A182&lt;&gt;0,Experience_Log!E182&lt;&gt;0,Experience_Log!F182&lt;&gt;0,Experience_Log!G182&lt;&gt;0),IF(ISNUMBER(Experience_Log!A182),CONCATENATE(MONTH(Experience_Log!A182),"/",DAY(Experience_Log!A182),"/",YEAR(Experience_Log!A182)),Experience_Log!A182)&amp;"; "&amp;Experience_Log!C182&amp;"; "&amp;IF(Experience_Log!E182&lt;&gt;"","+"&amp;Experience_Log!E182,"")&amp;IF(Experience_Log!F182&lt;&gt;"","-"&amp;Experience_Log!F182,"")
&amp;"; "&amp;Experience_Log!G182&amp;"; ("&amp;Experience_Log!H182&amp;")","")</f>
        <v/>
      </c>
    </row>
    <row r="485" spans="1:1" x14ac:dyDescent="0.25">
      <c r="A485" s="277" t="str">
        <f>IF(OR(Experience_Log!A183&lt;&gt;0,Experience_Log!E183&lt;&gt;0,Experience_Log!F183&lt;&gt;0,Experience_Log!G183&lt;&gt;0),IF(ISNUMBER(Experience_Log!A183),CONCATENATE(MONTH(Experience_Log!A183),"/",DAY(Experience_Log!A183),"/",YEAR(Experience_Log!A183)),Experience_Log!A183)&amp;"; "&amp;Experience_Log!C183&amp;"; "&amp;IF(Experience_Log!E183&lt;&gt;"","+"&amp;Experience_Log!E183,"")&amp;IF(Experience_Log!F183&lt;&gt;"","-"&amp;Experience_Log!F183,"")
&amp;"; "&amp;Experience_Log!G183&amp;"; ("&amp;Experience_Log!H183&amp;")","")</f>
        <v/>
      </c>
    </row>
    <row r="486" spans="1:1" x14ac:dyDescent="0.25">
      <c r="A486" s="277" t="str">
        <f>IF(OR(Experience_Log!A184&lt;&gt;0,Experience_Log!E184&lt;&gt;0,Experience_Log!F184&lt;&gt;0,Experience_Log!G184&lt;&gt;0),IF(ISNUMBER(Experience_Log!A184),CONCATENATE(MONTH(Experience_Log!A184),"/",DAY(Experience_Log!A184),"/",YEAR(Experience_Log!A184)),Experience_Log!A184)&amp;"; "&amp;Experience_Log!C184&amp;"; "&amp;IF(Experience_Log!E184&lt;&gt;"","+"&amp;Experience_Log!E184,"")&amp;IF(Experience_Log!F184&lt;&gt;"","-"&amp;Experience_Log!F184,"")
&amp;"; "&amp;Experience_Log!G184&amp;"; ("&amp;Experience_Log!H184&amp;")","")</f>
        <v/>
      </c>
    </row>
    <row r="487" spans="1:1" x14ac:dyDescent="0.25">
      <c r="A487" s="277" t="str">
        <f>IF(OR(Experience_Log!A185&lt;&gt;0,Experience_Log!E185&lt;&gt;0,Experience_Log!F185&lt;&gt;0,Experience_Log!G185&lt;&gt;0),IF(ISNUMBER(Experience_Log!A185),CONCATENATE(MONTH(Experience_Log!A185),"/",DAY(Experience_Log!A185),"/",YEAR(Experience_Log!A185)),Experience_Log!A185)&amp;"; "&amp;Experience_Log!C185&amp;"; "&amp;IF(Experience_Log!E185&lt;&gt;"","+"&amp;Experience_Log!E185,"")&amp;IF(Experience_Log!F185&lt;&gt;"","-"&amp;Experience_Log!F185,"")
&amp;"; "&amp;Experience_Log!G185&amp;"; ("&amp;Experience_Log!H185&amp;")","")</f>
        <v/>
      </c>
    </row>
    <row r="488" spans="1:1" x14ac:dyDescent="0.25">
      <c r="A488" s="277" t="str">
        <f>IF(OR(Experience_Log!A186&lt;&gt;0,Experience_Log!E186&lt;&gt;0,Experience_Log!F186&lt;&gt;0,Experience_Log!G186&lt;&gt;0),IF(ISNUMBER(Experience_Log!A186),CONCATENATE(MONTH(Experience_Log!A186),"/",DAY(Experience_Log!A186),"/",YEAR(Experience_Log!A186)),Experience_Log!A186)&amp;"; "&amp;Experience_Log!C186&amp;"; "&amp;IF(Experience_Log!E186&lt;&gt;"","+"&amp;Experience_Log!E186,"")&amp;IF(Experience_Log!F186&lt;&gt;"","-"&amp;Experience_Log!F186,"")
&amp;"; "&amp;Experience_Log!G186&amp;"; ("&amp;Experience_Log!H186&amp;")","")</f>
        <v/>
      </c>
    </row>
    <row r="489" spans="1:1" x14ac:dyDescent="0.25">
      <c r="A489" s="277" t="str">
        <f>IF(OR(Experience_Log!A187&lt;&gt;0,Experience_Log!E187&lt;&gt;0,Experience_Log!F187&lt;&gt;0,Experience_Log!G187&lt;&gt;0),IF(ISNUMBER(Experience_Log!A187),CONCATENATE(MONTH(Experience_Log!A187),"/",DAY(Experience_Log!A187),"/",YEAR(Experience_Log!A187)),Experience_Log!A187)&amp;"; "&amp;Experience_Log!C187&amp;"; "&amp;IF(Experience_Log!E187&lt;&gt;"","+"&amp;Experience_Log!E187,"")&amp;IF(Experience_Log!F187&lt;&gt;"","-"&amp;Experience_Log!F187,"")
&amp;"; "&amp;Experience_Log!G187&amp;"; ("&amp;Experience_Log!H187&amp;")","")</f>
        <v/>
      </c>
    </row>
    <row r="490" spans="1:1" x14ac:dyDescent="0.25">
      <c r="A490" s="277" t="str">
        <f>IF(OR(Experience_Log!A188&lt;&gt;0,Experience_Log!E188&lt;&gt;0,Experience_Log!F188&lt;&gt;0,Experience_Log!G188&lt;&gt;0),IF(ISNUMBER(Experience_Log!A188),CONCATENATE(MONTH(Experience_Log!A188),"/",DAY(Experience_Log!A188),"/",YEAR(Experience_Log!A188)),Experience_Log!A188)&amp;"; "&amp;Experience_Log!C188&amp;"; "&amp;IF(Experience_Log!E188&lt;&gt;"","+"&amp;Experience_Log!E188,"")&amp;IF(Experience_Log!F188&lt;&gt;"","-"&amp;Experience_Log!F188,"")
&amp;"; "&amp;Experience_Log!G188&amp;"; ("&amp;Experience_Log!H188&amp;")","")</f>
        <v/>
      </c>
    </row>
    <row r="491" spans="1:1" x14ac:dyDescent="0.25">
      <c r="A491" s="277" t="str">
        <f>IF(OR(Experience_Log!A189&lt;&gt;0,Experience_Log!E189&lt;&gt;0,Experience_Log!F189&lt;&gt;0,Experience_Log!G189&lt;&gt;0),IF(ISNUMBER(Experience_Log!A189),CONCATENATE(MONTH(Experience_Log!A189),"/",DAY(Experience_Log!A189),"/",YEAR(Experience_Log!A189)),Experience_Log!A189)&amp;"; "&amp;Experience_Log!C189&amp;"; "&amp;IF(Experience_Log!E189&lt;&gt;"","+"&amp;Experience_Log!E189,"")&amp;IF(Experience_Log!F189&lt;&gt;"","-"&amp;Experience_Log!F189,"")
&amp;"; "&amp;Experience_Log!G189&amp;"; ("&amp;Experience_Log!H189&amp;")","")</f>
        <v/>
      </c>
    </row>
    <row r="492" spans="1:1" x14ac:dyDescent="0.25">
      <c r="A492" s="277" t="str">
        <f>IF(OR(Experience_Log!A190&lt;&gt;0,Experience_Log!E190&lt;&gt;0,Experience_Log!F190&lt;&gt;0,Experience_Log!G190&lt;&gt;0),IF(ISNUMBER(Experience_Log!A190),CONCATENATE(MONTH(Experience_Log!A190),"/",DAY(Experience_Log!A190),"/",YEAR(Experience_Log!A190)),Experience_Log!A190)&amp;"; "&amp;Experience_Log!C190&amp;"; "&amp;IF(Experience_Log!E190&lt;&gt;"","+"&amp;Experience_Log!E190,"")&amp;IF(Experience_Log!F190&lt;&gt;"","-"&amp;Experience_Log!F190,"")
&amp;"; "&amp;Experience_Log!G190&amp;"; ("&amp;Experience_Log!H190&amp;")","")</f>
        <v/>
      </c>
    </row>
    <row r="493" spans="1:1" x14ac:dyDescent="0.25">
      <c r="A493" s="277" t="str">
        <f>IF(OR(Experience_Log!A191&lt;&gt;0,Experience_Log!E191&lt;&gt;0,Experience_Log!F191&lt;&gt;0,Experience_Log!G191&lt;&gt;0),IF(ISNUMBER(Experience_Log!A191),CONCATENATE(MONTH(Experience_Log!A191),"/",DAY(Experience_Log!A191),"/",YEAR(Experience_Log!A191)),Experience_Log!A191)&amp;"; "&amp;Experience_Log!C191&amp;"; "&amp;IF(Experience_Log!E191&lt;&gt;"","+"&amp;Experience_Log!E191,"")&amp;IF(Experience_Log!F191&lt;&gt;"","-"&amp;Experience_Log!F191,"")
&amp;"; "&amp;Experience_Log!G191&amp;"; ("&amp;Experience_Log!H191&amp;")","")</f>
        <v/>
      </c>
    </row>
    <row r="494" spans="1:1" x14ac:dyDescent="0.25">
      <c r="A494" s="277" t="str">
        <f>IF(OR(Experience_Log!A192&lt;&gt;0,Experience_Log!E192&lt;&gt;0,Experience_Log!F192&lt;&gt;0,Experience_Log!G192&lt;&gt;0),IF(ISNUMBER(Experience_Log!A192),CONCATENATE(MONTH(Experience_Log!A192),"/",DAY(Experience_Log!A192),"/",YEAR(Experience_Log!A192)),Experience_Log!A192)&amp;"; "&amp;Experience_Log!C192&amp;"; "&amp;IF(Experience_Log!E192&lt;&gt;"","+"&amp;Experience_Log!E192,"")&amp;IF(Experience_Log!F192&lt;&gt;"","-"&amp;Experience_Log!F192,"")
&amp;"; "&amp;Experience_Log!G192&amp;"; ("&amp;Experience_Log!H192&amp;")","")</f>
        <v/>
      </c>
    </row>
    <row r="495" spans="1:1" x14ac:dyDescent="0.25">
      <c r="A495" s="277" t="str">
        <f>IF(OR(Experience_Log!A193&lt;&gt;0,Experience_Log!E193&lt;&gt;0,Experience_Log!F193&lt;&gt;0,Experience_Log!G193&lt;&gt;0),IF(ISNUMBER(Experience_Log!A193),CONCATENATE(MONTH(Experience_Log!A193),"/",DAY(Experience_Log!A193),"/",YEAR(Experience_Log!A193)),Experience_Log!A193)&amp;"; "&amp;Experience_Log!C193&amp;"; "&amp;IF(Experience_Log!E193&lt;&gt;"","+"&amp;Experience_Log!E193,"")&amp;IF(Experience_Log!F193&lt;&gt;"","-"&amp;Experience_Log!F193,"")
&amp;"; "&amp;Experience_Log!G193&amp;"; ("&amp;Experience_Log!H193&amp;")","")</f>
        <v/>
      </c>
    </row>
    <row r="496" spans="1:1" x14ac:dyDescent="0.25">
      <c r="A496" s="277" t="str">
        <f>IF(OR(Experience_Log!A194&lt;&gt;0,Experience_Log!E194&lt;&gt;0,Experience_Log!F194&lt;&gt;0,Experience_Log!G194&lt;&gt;0),IF(ISNUMBER(Experience_Log!A194),CONCATENATE(MONTH(Experience_Log!A194),"/",DAY(Experience_Log!A194),"/",YEAR(Experience_Log!A194)),Experience_Log!A194)&amp;"; "&amp;Experience_Log!C194&amp;"; "&amp;IF(Experience_Log!E194&lt;&gt;"","+"&amp;Experience_Log!E194,"")&amp;IF(Experience_Log!F194&lt;&gt;"","-"&amp;Experience_Log!F194,"")
&amp;"; "&amp;Experience_Log!G194&amp;"; ("&amp;Experience_Log!H194&amp;")","")</f>
        <v/>
      </c>
    </row>
    <row r="497" spans="1:1" x14ac:dyDescent="0.25">
      <c r="A497" s="277" t="str">
        <f>IF(OR(Experience_Log!A195&lt;&gt;0,Experience_Log!E195&lt;&gt;0,Experience_Log!F195&lt;&gt;0,Experience_Log!G195&lt;&gt;0),IF(ISNUMBER(Experience_Log!A195),CONCATENATE(MONTH(Experience_Log!A195),"/",DAY(Experience_Log!A195),"/",YEAR(Experience_Log!A195)),Experience_Log!A195)&amp;"; "&amp;Experience_Log!C195&amp;"; "&amp;IF(Experience_Log!E195&lt;&gt;"","+"&amp;Experience_Log!E195,"")&amp;IF(Experience_Log!F195&lt;&gt;"","-"&amp;Experience_Log!F195,"")
&amp;"; "&amp;Experience_Log!G195&amp;"; ("&amp;Experience_Log!H195&amp;")","")</f>
        <v/>
      </c>
    </row>
    <row r="498" spans="1:1" x14ac:dyDescent="0.25">
      <c r="A498" s="277" t="str">
        <f>IF(OR(Experience_Log!A196&lt;&gt;0,Experience_Log!E196&lt;&gt;0,Experience_Log!F196&lt;&gt;0,Experience_Log!G196&lt;&gt;0),IF(ISNUMBER(Experience_Log!A196),CONCATENATE(MONTH(Experience_Log!A196),"/",DAY(Experience_Log!A196),"/",YEAR(Experience_Log!A196)),Experience_Log!A196)&amp;"; "&amp;Experience_Log!C196&amp;"; "&amp;IF(Experience_Log!E196&lt;&gt;"","+"&amp;Experience_Log!E196,"")&amp;IF(Experience_Log!F196&lt;&gt;"","-"&amp;Experience_Log!F196,"")
&amp;"; "&amp;Experience_Log!G196&amp;"; ("&amp;Experience_Log!H196&amp;")","")</f>
        <v/>
      </c>
    </row>
    <row r="499" spans="1:1" x14ac:dyDescent="0.25">
      <c r="A499" s="277" t="str">
        <f>IF(OR(Experience_Log!A197&lt;&gt;0,Experience_Log!E197&lt;&gt;0,Experience_Log!F197&lt;&gt;0,Experience_Log!G197&lt;&gt;0),IF(ISNUMBER(Experience_Log!A197),CONCATENATE(MONTH(Experience_Log!A197),"/",DAY(Experience_Log!A197),"/",YEAR(Experience_Log!A197)),Experience_Log!A197)&amp;"; "&amp;Experience_Log!C197&amp;"; "&amp;IF(Experience_Log!E197&lt;&gt;"","+"&amp;Experience_Log!E197,"")&amp;IF(Experience_Log!F197&lt;&gt;"","-"&amp;Experience_Log!F197,"")
&amp;"; "&amp;Experience_Log!G197&amp;"; ("&amp;Experience_Log!H197&amp;")","")</f>
        <v/>
      </c>
    </row>
    <row r="500" spans="1:1" x14ac:dyDescent="0.25">
      <c r="A500" s="277" t="str">
        <f>IF(OR(Experience_Log!A198&lt;&gt;0,Experience_Log!E198&lt;&gt;0,Experience_Log!F198&lt;&gt;0,Experience_Log!G198&lt;&gt;0),IF(ISNUMBER(Experience_Log!A198),CONCATENATE(MONTH(Experience_Log!A198),"/",DAY(Experience_Log!A198),"/",YEAR(Experience_Log!A198)),Experience_Log!A198)&amp;"; "&amp;Experience_Log!C198&amp;"; "&amp;IF(Experience_Log!E198&lt;&gt;"","+"&amp;Experience_Log!E198,"")&amp;IF(Experience_Log!F198&lt;&gt;"","-"&amp;Experience_Log!F198,"")
&amp;"; "&amp;Experience_Log!G198&amp;"; ("&amp;Experience_Log!H198&amp;")","")</f>
        <v/>
      </c>
    </row>
    <row r="501" spans="1:1" x14ac:dyDescent="0.25">
      <c r="A501" s="277" t="str">
        <f>IF(OR(Experience_Log!A199&lt;&gt;0,Experience_Log!E199&lt;&gt;0,Experience_Log!F199&lt;&gt;0,Experience_Log!G199&lt;&gt;0),IF(ISNUMBER(Experience_Log!A199),CONCATENATE(MONTH(Experience_Log!A199),"/",DAY(Experience_Log!A199),"/",YEAR(Experience_Log!A199)),Experience_Log!A199)&amp;"; "&amp;Experience_Log!C199&amp;"; "&amp;IF(Experience_Log!E199&lt;&gt;"","+"&amp;Experience_Log!E199,"")&amp;IF(Experience_Log!F199&lt;&gt;"","-"&amp;Experience_Log!F199,"")
&amp;"; "&amp;Experience_Log!G199&amp;"; ("&amp;Experience_Log!H199&amp;")","")</f>
        <v/>
      </c>
    </row>
    <row r="502" spans="1:1" x14ac:dyDescent="0.25">
      <c r="A502" s="277" t="str">
        <f>IF(OR(Experience_Log!A200&lt;&gt;0,Experience_Log!E200&lt;&gt;0,Experience_Log!F200&lt;&gt;0,Experience_Log!G200&lt;&gt;0),IF(ISNUMBER(Experience_Log!A200),CONCATENATE(MONTH(Experience_Log!A200),"/",DAY(Experience_Log!A200),"/",YEAR(Experience_Log!A200)),Experience_Log!A200)&amp;"; "&amp;Experience_Log!C200&amp;"; "&amp;IF(Experience_Log!E200&lt;&gt;"","+"&amp;Experience_Log!E200,"")&amp;IF(Experience_Log!F200&lt;&gt;"","-"&amp;Experience_Log!F200,"")
&amp;"; "&amp;Experience_Log!G200&amp;"; ("&amp;Experience_Log!H200&amp;")","")</f>
        <v/>
      </c>
    </row>
    <row r="503" spans="1:1" x14ac:dyDescent="0.25">
      <c r="A503" s="277" t="str">
        <f>IF(OR(Experience_Log!A201&lt;&gt;0,Experience_Log!E201&lt;&gt;0,Experience_Log!F201&lt;&gt;0,Experience_Log!G201&lt;&gt;0),IF(ISNUMBER(Experience_Log!A201),CONCATENATE(MONTH(Experience_Log!A201),"/",DAY(Experience_Log!A201),"/",YEAR(Experience_Log!A201)),Experience_Log!A201)&amp;"; "&amp;Experience_Log!C201&amp;"; "&amp;IF(Experience_Log!E201&lt;&gt;"","+"&amp;Experience_Log!E201,"")&amp;IF(Experience_Log!F201&lt;&gt;"","-"&amp;Experience_Log!F201,"")
&amp;"; "&amp;Experience_Log!G201&amp;"; ("&amp;Experience_Log!H201&amp;")","")</f>
        <v/>
      </c>
    </row>
    <row r="504" spans="1:1" x14ac:dyDescent="0.25">
      <c r="A504" s="277" t="str">
        <f>IF(OR(Experience_Log!A202&lt;&gt;0,Experience_Log!E202&lt;&gt;0,Experience_Log!F202&lt;&gt;0,Experience_Log!G202&lt;&gt;0),IF(ISNUMBER(Experience_Log!A202),CONCATENATE(MONTH(Experience_Log!A202),"/",DAY(Experience_Log!A202),"/",YEAR(Experience_Log!A202)),Experience_Log!A202)&amp;"; "&amp;Experience_Log!C202&amp;"; "&amp;IF(Experience_Log!E202&lt;&gt;"","+"&amp;Experience_Log!E202,"")&amp;IF(Experience_Log!F202&lt;&gt;"","-"&amp;Experience_Log!F202,"")
&amp;"; "&amp;Experience_Log!G202&amp;"; ("&amp;Experience_Log!H202&amp;")","")</f>
        <v/>
      </c>
    </row>
    <row r="505" spans="1:1" x14ac:dyDescent="0.25">
      <c r="A505" s="277" t="str">
        <f>IF(OR(Experience_Log!A203&lt;&gt;0,Experience_Log!E203&lt;&gt;0,Experience_Log!F203&lt;&gt;0,Experience_Log!G203&lt;&gt;0),IF(ISNUMBER(Experience_Log!A203),CONCATENATE(MONTH(Experience_Log!A203),"/",DAY(Experience_Log!A203),"/",YEAR(Experience_Log!A203)),Experience_Log!A203)&amp;"; "&amp;Experience_Log!C203&amp;"; "&amp;IF(Experience_Log!E203&lt;&gt;"","+"&amp;Experience_Log!E203,"")&amp;IF(Experience_Log!F203&lt;&gt;"","-"&amp;Experience_Log!F203,"")
&amp;"; "&amp;Experience_Log!G203&amp;"; ("&amp;Experience_Log!H203&amp;")","")</f>
        <v/>
      </c>
    </row>
    <row r="506" spans="1:1" x14ac:dyDescent="0.25">
      <c r="A506" s="277" t="str">
        <f>IF(OR(Experience_Log!A204&lt;&gt;0,Experience_Log!E204&lt;&gt;0,Experience_Log!F204&lt;&gt;0,Experience_Log!G204&lt;&gt;0),IF(ISNUMBER(Experience_Log!A204),CONCATENATE(MONTH(Experience_Log!A204),"/",DAY(Experience_Log!A204),"/",YEAR(Experience_Log!A204)),Experience_Log!A204)&amp;"; "&amp;Experience_Log!C204&amp;"; "&amp;IF(Experience_Log!E204&lt;&gt;"","+"&amp;Experience_Log!E204,"")&amp;IF(Experience_Log!F204&lt;&gt;"","-"&amp;Experience_Log!F204,"")
&amp;"; "&amp;Experience_Log!G204&amp;"; ("&amp;Experience_Log!H204&amp;")","")</f>
        <v/>
      </c>
    </row>
    <row r="507" spans="1:1" x14ac:dyDescent="0.25">
      <c r="A507" s="277" t="str">
        <f>IF(OR(Experience_Log!A205&lt;&gt;0,Experience_Log!E205&lt;&gt;0,Experience_Log!F205&lt;&gt;0,Experience_Log!G205&lt;&gt;0),IF(ISNUMBER(Experience_Log!A205),CONCATENATE(MONTH(Experience_Log!A205),"/",DAY(Experience_Log!A205),"/",YEAR(Experience_Log!A205)),Experience_Log!A205)&amp;"; "&amp;Experience_Log!C205&amp;"; "&amp;IF(Experience_Log!E205&lt;&gt;"","+"&amp;Experience_Log!E205,"")&amp;IF(Experience_Log!F205&lt;&gt;"","-"&amp;Experience_Log!F205,"")
&amp;"; "&amp;Experience_Log!G205&amp;"; ("&amp;Experience_Log!H205&amp;")","")</f>
        <v/>
      </c>
    </row>
    <row r="508" spans="1:1" x14ac:dyDescent="0.25">
      <c r="A508" s="277" t="str">
        <f>IF(OR(Experience_Log!A206&lt;&gt;0,Experience_Log!E206&lt;&gt;0,Experience_Log!F206&lt;&gt;0,Experience_Log!G206&lt;&gt;0),IF(ISNUMBER(Experience_Log!A206),CONCATENATE(MONTH(Experience_Log!A206),"/",DAY(Experience_Log!A206),"/",YEAR(Experience_Log!A206)),Experience_Log!A206)&amp;"; "&amp;Experience_Log!C206&amp;"; "&amp;IF(Experience_Log!E206&lt;&gt;"","+"&amp;Experience_Log!E206,"")&amp;IF(Experience_Log!F206&lt;&gt;"","-"&amp;Experience_Log!F206,"")
&amp;"; "&amp;Experience_Log!G206&amp;"; ("&amp;Experience_Log!H206&amp;")","")</f>
        <v/>
      </c>
    </row>
    <row r="509" spans="1:1" x14ac:dyDescent="0.25">
      <c r="A509" s="277" t="str">
        <f>IF(OR(Experience_Log!A207&lt;&gt;0,Experience_Log!E207&lt;&gt;0,Experience_Log!F207&lt;&gt;0,Experience_Log!G207&lt;&gt;0),IF(ISNUMBER(Experience_Log!A207),CONCATENATE(MONTH(Experience_Log!A207),"/",DAY(Experience_Log!A207),"/",YEAR(Experience_Log!A207)),Experience_Log!A207)&amp;"; "&amp;Experience_Log!C207&amp;"; "&amp;IF(Experience_Log!E207&lt;&gt;"","+"&amp;Experience_Log!E207,"")&amp;IF(Experience_Log!F207&lt;&gt;"","-"&amp;Experience_Log!F207,"")
&amp;"; "&amp;Experience_Log!G207&amp;"; ("&amp;Experience_Log!H207&amp;")","")</f>
        <v/>
      </c>
    </row>
    <row r="510" spans="1:1" x14ac:dyDescent="0.25">
      <c r="A510" s="277" t="str">
        <f>IF(OR(Experience_Log!A208&lt;&gt;0,Experience_Log!E208&lt;&gt;0,Experience_Log!F208&lt;&gt;0,Experience_Log!G208&lt;&gt;0),IF(ISNUMBER(Experience_Log!A208),CONCATENATE(MONTH(Experience_Log!A208),"/",DAY(Experience_Log!A208),"/",YEAR(Experience_Log!A208)),Experience_Log!A208)&amp;"; "&amp;Experience_Log!C208&amp;"; "&amp;IF(Experience_Log!E208&lt;&gt;"","+"&amp;Experience_Log!E208,"")&amp;IF(Experience_Log!F208&lt;&gt;"","-"&amp;Experience_Log!F208,"")
&amp;"; "&amp;Experience_Log!G208&amp;"; ("&amp;Experience_Log!H208&amp;")","")</f>
        <v/>
      </c>
    </row>
    <row r="511" spans="1:1" x14ac:dyDescent="0.25">
      <c r="A511" s="277" t="str">
        <f>IF(OR(Experience_Log!A209&lt;&gt;0,Experience_Log!E209&lt;&gt;0,Experience_Log!F209&lt;&gt;0,Experience_Log!G209&lt;&gt;0),IF(ISNUMBER(Experience_Log!A209),CONCATENATE(MONTH(Experience_Log!A209),"/",DAY(Experience_Log!A209),"/",YEAR(Experience_Log!A209)),Experience_Log!A209)&amp;"; "&amp;Experience_Log!C209&amp;"; "&amp;IF(Experience_Log!E209&lt;&gt;"","+"&amp;Experience_Log!E209,"")&amp;IF(Experience_Log!F209&lt;&gt;"","-"&amp;Experience_Log!F209,"")
&amp;"; "&amp;Experience_Log!G209&amp;"; ("&amp;Experience_Log!H209&amp;")","")</f>
        <v/>
      </c>
    </row>
    <row r="512" spans="1:1" x14ac:dyDescent="0.25">
      <c r="A512" s="277" t="str">
        <f>IF(OR(Experience_Log!A210&lt;&gt;0,Experience_Log!E210&lt;&gt;0,Experience_Log!F210&lt;&gt;0,Experience_Log!G210&lt;&gt;0),IF(ISNUMBER(Experience_Log!A210),CONCATENATE(MONTH(Experience_Log!A210),"/",DAY(Experience_Log!A210),"/",YEAR(Experience_Log!A210)),Experience_Log!A210)&amp;"; "&amp;Experience_Log!C210&amp;"; "&amp;IF(Experience_Log!E210&lt;&gt;"","+"&amp;Experience_Log!E210,"")&amp;IF(Experience_Log!F210&lt;&gt;"","-"&amp;Experience_Log!F210,"")
&amp;"; "&amp;Experience_Log!G210&amp;"; ("&amp;Experience_Log!H210&amp;")","")</f>
        <v/>
      </c>
    </row>
    <row r="513" spans="1:1" x14ac:dyDescent="0.25">
      <c r="A513" s="277" t="str">
        <f>IF(OR(Experience_Log!A211&lt;&gt;0,Experience_Log!E211&lt;&gt;0,Experience_Log!F211&lt;&gt;0,Experience_Log!G211&lt;&gt;0),IF(ISNUMBER(Experience_Log!A211),CONCATENATE(MONTH(Experience_Log!A211),"/",DAY(Experience_Log!A211),"/",YEAR(Experience_Log!A211)),Experience_Log!A211)&amp;"; "&amp;Experience_Log!C211&amp;"; "&amp;IF(Experience_Log!E211&lt;&gt;"","+"&amp;Experience_Log!E211,"")&amp;IF(Experience_Log!F211&lt;&gt;"","-"&amp;Experience_Log!F211,"")
&amp;"; "&amp;Experience_Log!G211&amp;"; ("&amp;Experience_Log!H211&amp;")","")</f>
        <v/>
      </c>
    </row>
    <row r="514" spans="1:1" x14ac:dyDescent="0.25">
      <c r="A514" s="277" t="str">
        <f>IF(OR(Experience_Log!A212&lt;&gt;0,Experience_Log!E212&lt;&gt;0,Experience_Log!F212&lt;&gt;0,Experience_Log!G212&lt;&gt;0),IF(ISNUMBER(Experience_Log!A212),CONCATENATE(MONTH(Experience_Log!A212),"/",DAY(Experience_Log!A212),"/",YEAR(Experience_Log!A212)),Experience_Log!A212)&amp;"; "&amp;Experience_Log!C212&amp;"; "&amp;IF(Experience_Log!E212&lt;&gt;"","+"&amp;Experience_Log!E212,"")&amp;IF(Experience_Log!F212&lt;&gt;"","-"&amp;Experience_Log!F212,"")
&amp;"; "&amp;Experience_Log!G212&amp;"; ("&amp;Experience_Log!H212&amp;")","")</f>
        <v/>
      </c>
    </row>
    <row r="515" spans="1:1" x14ac:dyDescent="0.25">
      <c r="A515" s="277" t="str">
        <f>IF(OR(Experience_Log!A213&lt;&gt;0,Experience_Log!E213&lt;&gt;0,Experience_Log!F213&lt;&gt;0,Experience_Log!G213&lt;&gt;0),IF(ISNUMBER(Experience_Log!A213),CONCATENATE(MONTH(Experience_Log!A213),"/",DAY(Experience_Log!A213),"/",YEAR(Experience_Log!A213)),Experience_Log!A213)&amp;"; "&amp;Experience_Log!C213&amp;"; "&amp;IF(Experience_Log!E213&lt;&gt;"","+"&amp;Experience_Log!E213,"")&amp;IF(Experience_Log!F213&lt;&gt;"","-"&amp;Experience_Log!F213,"")
&amp;"; "&amp;Experience_Log!G213&amp;"; ("&amp;Experience_Log!H213&amp;")","")</f>
        <v/>
      </c>
    </row>
    <row r="516" spans="1:1" x14ac:dyDescent="0.25">
      <c r="A516" s="277" t="str">
        <f>IF(OR(Experience_Log!A214&lt;&gt;0,Experience_Log!E214&lt;&gt;0,Experience_Log!F214&lt;&gt;0,Experience_Log!G214&lt;&gt;0),IF(ISNUMBER(Experience_Log!A214),CONCATENATE(MONTH(Experience_Log!A214),"/",DAY(Experience_Log!A214),"/",YEAR(Experience_Log!A214)),Experience_Log!A214)&amp;"; "&amp;Experience_Log!C214&amp;"; "&amp;IF(Experience_Log!E214&lt;&gt;"","+"&amp;Experience_Log!E214,"")&amp;IF(Experience_Log!F214&lt;&gt;"","-"&amp;Experience_Log!F214,"")
&amp;"; "&amp;Experience_Log!G214&amp;"; ("&amp;Experience_Log!H214&amp;")","")</f>
        <v/>
      </c>
    </row>
    <row r="517" spans="1:1" x14ac:dyDescent="0.25">
      <c r="A517" s="277" t="str">
        <f>IF(OR(Experience_Log!A215&lt;&gt;0,Experience_Log!E215&lt;&gt;0,Experience_Log!F215&lt;&gt;0,Experience_Log!G215&lt;&gt;0),IF(ISNUMBER(Experience_Log!A215),CONCATENATE(MONTH(Experience_Log!A215),"/",DAY(Experience_Log!A215),"/",YEAR(Experience_Log!A215)),Experience_Log!A215)&amp;"; "&amp;Experience_Log!C215&amp;"; "&amp;IF(Experience_Log!E215&lt;&gt;"","+"&amp;Experience_Log!E215,"")&amp;IF(Experience_Log!F215&lt;&gt;"","-"&amp;Experience_Log!F215,"")
&amp;"; "&amp;Experience_Log!G215&amp;"; ("&amp;Experience_Log!H215&amp;")","")</f>
        <v/>
      </c>
    </row>
    <row r="518" spans="1:1" x14ac:dyDescent="0.25">
      <c r="A518" s="277" t="str">
        <f>IF(OR(Experience_Log!A216&lt;&gt;0,Experience_Log!E216&lt;&gt;0,Experience_Log!F216&lt;&gt;0,Experience_Log!G216&lt;&gt;0),IF(ISNUMBER(Experience_Log!A216),CONCATENATE(MONTH(Experience_Log!A216),"/",DAY(Experience_Log!A216),"/",YEAR(Experience_Log!A216)),Experience_Log!A216)&amp;"; "&amp;Experience_Log!C216&amp;"; "&amp;IF(Experience_Log!E216&lt;&gt;"","+"&amp;Experience_Log!E216,"")&amp;IF(Experience_Log!F216&lt;&gt;"","-"&amp;Experience_Log!F216,"")
&amp;"; "&amp;Experience_Log!G216&amp;"; ("&amp;Experience_Log!H216&amp;")","")</f>
        <v/>
      </c>
    </row>
    <row r="519" spans="1:1" x14ac:dyDescent="0.25">
      <c r="A519" s="277" t="str">
        <f>IF(OR(Experience_Log!A217&lt;&gt;0,Experience_Log!E217&lt;&gt;0,Experience_Log!F217&lt;&gt;0,Experience_Log!G217&lt;&gt;0),IF(ISNUMBER(Experience_Log!A217),CONCATENATE(MONTH(Experience_Log!A217),"/",DAY(Experience_Log!A217),"/",YEAR(Experience_Log!A217)),Experience_Log!A217)&amp;"; "&amp;Experience_Log!C217&amp;"; "&amp;IF(Experience_Log!E217&lt;&gt;"","+"&amp;Experience_Log!E217,"")&amp;IF(Experience_Log!F217&lt;&gt;"","-"&amp;Experience_Log!F217,"")
&amp;"; "&amp;Experience_Log!G217&amp;"; ("&amp;Experience_Log!H217&amp;")","")</f>
        <v/>
      </c>
    </row>
    <row r="520" spans="1:1" x14ac:dyDescent="0.25">
      <c r="A520" s="277" t="str">
        <f>IF(OR(Experience_Log!A218&lt;&gt;0,Experience_Log!E218&lt;&gt;0,Experience_Log!F218&lt;&gt;0,Experience_Log!G218&lt;&gt;0),IF(ISNUMBER(Experience_Log!A218),CONCATENATE(MONTH(Experience_Log!A218),"/",DAY(Experience_Log!A218),"/",YEAR(Experience_Log!A218)),Experience_Log!A218)&amp;"; "&amp;Experience_Log!C218&amp;"; "&amp;IF(Experience_Log!E218&lt;&gt;"","+"&amp;Experience_Log!E218,"")&amp;IF(Experience_Log!F218&lt;&gt;"","-"&amp;Experience_Log!F218,"")
&amp;"; "&amp;Experience_Log!G218&amp;"; ("&amp;Experience_Log!H218&amp;")","")</f>
        <v/>
      </c>
    </row>
    <row r="521" spans="1:1" x14ac:dyDescent="0.25">
      <c r="A521" s="277" t="str">
        <f>IF(OR(Experience_Log!A219&lt;&gt;0,Experience_Log!E219&lt;&gt;0,Experience_Log!F219&lt;&gt;0,Experience_Log!G219&lt;&gt;0),IF(ISNUMBER(Experience_Log!A219),CONCATENATE(MONTH(Experience_Log!A219),"/",DAY(Experience_Log!A219),"/",YEAR(Experience_Log!A219)),Experience_Log!A219)&amp;"; "&amp;Experience_Log!C219&amp;"; "&amp;IF(Experience_Log!E219&lt;&gt;"","+"&amp;Experience_Log!E219,"")&amp;IF(Experience_Log!F219&lt;&gt;"","-"&amp;Experience_Log!F219,"")
&amp;"; "&amp;Experience_Log!G219&amp;"; ("&amp;Experience_Log!H219&amp;")","")</f>
        <v/>
      </c>
    </row>
    <row r="522" spans="1:1" x14ac:dyDescent="0.25">
      <c r="A522" s="277" t="str">
        <f>IF(OR(Experience_Log!A220&lt;&gt;0,Experience_Log!E220&lt;&gt;0,Experience_Log!F220&lt;&gt;0,Experience_Log!G220&lt;&gt;0),IF(ISNUMBER(Experience_Log!A220),CONCATENATE(MONTH(Experience_Log!A220),"/",DAY(Experience_Log!A220),"/",YEAR(Experience_Log!A220)),Experience_Log!A220)&amp;"; "&amp;Experience_Log!C220&amp;"; "&amp;IF(Experience_Log!E220&lt;&gt;"","+"&amp;Experience_Log!E220,"")&amp;IF(Experience_Log!F220&lt;&gt;"","-"&amp;Experience_Log!F220,"")
&amp;"; "&amp;Experience_Log!G220&amp;"; ("&amp;Experience_Log!H220&amp;")","")</f>
        <v/>
      </c>
    </row>
    <row r="523" spans="1:1" x14ac:dyDescent="0.25">
      <c r="A523" s="277" t="str">
        <f>IF(OR(Experience_Log!A221&lt;&gt;0,Experience_Log!E221&lt;&gt;0,Experience_Log!F221&lt;&gt;0,Experience_Log!G221&lt;&gt;0),IF(ISNUMBER(Experience_Log!A221),CONCATENATE(MONTH(Experience_Log!A221),"/",DAY(Experience_Log!A221),"/",YEAR(Experience_Log!A221)),Experience_Log!A221)&amp;"; "&amp;Experience_Log!C221&amp;"; "&amp;IF(Experience_Log!E221&lt;&gt;"","+"&amp;Experience_Log!E221,"")&amp;IF(Experience_Log!F221&lt;&gt;"","-"&amp;Experience_Log!F221,"")
&amp;"; "&amp;Experience_Log!G221&amp;"; ("&amp;Experience_Log!H221&amp;")","")</f>
        <v/>
      </c>
    </row>
    <row r="524" spans="1:1" x14ac:dyDescent="0.25">
      <c r="A524" s="277" t="str">
        <f>IF(OR(Experience_Log!A222&lt;&gt;0,Experience_Log!E222&lt;&gt;0,Experience_Log!F222&lt;&gt;0,Experience_Log!G222&lt;&gt;0),IF(ISNUMBER(Experience_Log!A222),CONCATENATE(MONTH(Experience_Log!A222),"/",DAY(Experience_Log!A222),"/",YEAR(Experience_Log!A222)),Experience_Log!A222)&amp;"; "&amp;Experience_Log!C222&amp;"; "&amp;IF(Experience_Log!E222&lt;&gt;"","+"&amp;Experience_Log!E222,"")&amp;IF(Experience_Log!F222&lt;&gt;"","-"&amp;Experience_Log!F222,"")
&amp;"; "&amp;Experience_Log!G222&amp;"; ("&amp;Experience_Log!H222&amp;")","")</f>
        <v/>
      </c>
    </row>
    <row r="525" spans="1:1" x14ac:dyDescent="0.25">
      <c r="A525" s="277" t="str">
        <f>IF(OR(Experience_Log!A223&lt;&gt;0,Experience_Log!E223&lt;&gt;0,Experience_Log!F223&lt;&gt;0,Experience_Log!G223&lt;&gt;0),IF(ISNUMBER(Experience_Log!A223),CONCATENATE(MONTH(Experience_Log!A223),"/",DAY(Experience_Log!A223),"/",YEAR(Experience_Log!A223)),Experience_Log!A223)&amp;"; "&amp;Experience_Log!C223&amp;"; "&amp;IF(Experience_Log!E223&lt;&gt;"","+"&amp;Experience_Log!E223,"")&amp;IF(Experience_Log!F223&lt;&gt;"","-"&amp;Experience_Log!F223,"")
&amp;"; "&amp;Experience_Log!G223&amp;"; ("&amp;Experience_Log!H223&amp;")","")</f>
        <v/>
      </c>
    </row>
    <row r="526" spans="1:1" x14ac:dyDescent="0.25">
      <c r="A526" s="277" t="str">
        <f>IF(OR(Experience_Log!A224&lt;&gt;0,Experience_Log!E224&lt;&gt;0,Experience_Log!F224&lt;&gt;0,Experience_Log!G224&lt;&gt;0),IF(ISNUMBER(Experience_Log!A224),CONCATENATE(MONTH(Experience_Log!A224),"/",DAY(Experience_Log!A224),"/",YEAR(Experience_Log!A224)),Experience_Log!A224)&amp;"; "&amp;Experience_Log!C224&amp;"; "&amp;IF(Experience_Log!E224&lt;&gt;"","+"&amp;Experience_Log!E224,"")&amp;IF(Experience_Log!F224&lt;&gt;"","-"&amp;Experience_Log!F224,"")
&amp;"; "&amp;Experience_Log!G224&amp;"; ("&amp;Experience_Log!H224&amp;")","")</f>
        <v/>
      </c>
    </row>
    <row r="527" spans="1:1" x14ac:dyDescent="0.25">
      <c r="A527" s="277" t="str">
        <f>IF(OR(Experience_Log!A225&lt;&gt;0,Experience_Log!E225&lt;&gt;0,Experience_Log!F225&lt;&gt;0,Experience_Log!G225&lt;&gt;0),IF(ISNUMBER(Experience_Log!A225),CONCATENATE(MONTH(Experience_Log!A225),"/",DAY(Experience_Log!A225),"/",YEAR(Experience_Log!A225)),Experience_Log!A225)&amp;"; "&amp;Experience_Log!C225&amp;"; "&amp;IF(Experience_Log!E225&lt;&gt;"","+"&amp;Experience_Log!E225,"")&amp;IF(Experience_Log!F225&lt;&gt;"","-"&amp;Experience_Log!F225,"")
&amp;"; "&amp;Experience_Log!G225&amp;"; ("&amp;Experience_Log!H225&amp;")","")</f>
        <v/>
      </c>
    </row>
    <row r="528" spans="1:1" x14ac:dyDescent="0.25">
      <c r="A528" s="277" t="str">
        <f>IF(OR(Experience_Log!A226&lt;&gt;0,Experience_Log!E226&lt;&gt;0,Experience_Log!F226&lt;&gt;0,Experience_Log!G226&lt;&gt;0),IF(ISNUMBER(Experience_Log!A226),CONCATENATE(MONTH(Experience_Log!A226),"/",DAY(Experience_Log!A226),"/",YEAR(Experience_Log!A226)),Experience_Log!A226)&amp;"; "&amp;Experience_Log!C226&amp;"; "&amp;IF(Experience_Log!E226&lt;&gt;"","+"&amp;Experience_Log!E226,"")&amp;IF(Experience_Log!F226&lt;&gt;"","-"&amp;Experience_Log!F226,"")
&amp;"; "&amp;Experience_Log!G226&amp;"; ("&amp;Experience_Log!H226&amp;")","")</f>
        <v/>
      </c>
    </row>
    <row r="529" spans="1:1" x14ac:dyDescent="0.25">
      <c r="A529" s="277" t="str">
        <f>IF(OR(Experience_Log!A227&lt;&gt;0,Experience_Log!E227&lt;&gt;0,Experience_Log!F227&lt;&gt;0,Experience_Log!G227&lt;&gt;0),IF(ISNUMBER(Experience_Log!A227),CONCATENATE(MONTH(Experience_Log!A227),"/",DAY(Experience_Log!A227),"/",YEAR(Experience_Log!A227)),Experience_Log!A227)&amp;"; "&amp;Experience_Log!C227&amp;"; "&amp;IF(Experience_Log!E227&lt;&gt;"","+"&amp;Experience_Log!E227,"")&amp;IF(Experience_Log!F227&lt;&gt;"","-"&amp;Experience_Log!F227,"")
&amp;"; "&amp;Experience_Log!G227&amp;"; ("&amp;Experience_Log!H227&amp;")","")</f>
        <v/>
      </c>
    </row>
    <row r="530" spans="1:1" x14ac:dyDescent="0.25">
      <c r="A530" s="277" t="str">
        <f>IF(OR(Experience_Log!A228&lt;&gt;0,Experience_Log!E228&lt;&gt;0,Experience_Log!F228&lt;&gt;0,Experience_Log!G228&lt;&gt;0),IF(ISNUMBER(Experience_Log!A228),CONCATENATE(MONTH(Experience_Log!A228),"/",DAY(Experience_Log!A228),"/",YEAR(Experience_Log!A228)),Experience_Log!A228)&amp;"; "&amp;Experience_Log!C228&amp;"; "&amp;IF(Experience_Log!E228&lt;&gt;"","+"&amp;Experience_Log!E228,"")&amp;IF(Experience_Log!F228&lt;&gt;"","-"&amp;Experience_Log!F228,"")
&amp;"; "&amp;Experience_Log!G228&amp;"; ("&amp;Experience_Log!H228&amp;")","")</f>
        <v/>
      </c>
    </row>
    <row r="531" spans="1:1" x14ac:dyDescent="0.25">
      <c r="A531" s="277" t="str">
        <f>IF(OR(Experience_Log!A229&lt;&gt;0,Experience_Log!E229&lt;&gt;0,Experience_Log!F229&lt;&gt;0,Experience_Log!G229&lt;&gt;0),IF(ISNUMBER(Experience_Log!A229),CONCATENATE(MONTH(Experience_Log!A229),"/",DAY(Experience_Log!A229),"/",YEAR(Experience_Log!A229)),Experience_Log!A229)&amp;"; "&amp;Experience_Log!C229&amp;"; "&amp;IF(Experience_Log!E229&lt;&gt;"","+"&amp;Experience_Log!E229,"")&amp;IF(Experience_Log!F229&lt;&gt;"","-"&amp;Experience_Log!F229,"")
&amp;"; "&amp;Experience_Log!G229&amp;"; ("&amp;Experience_Log!H229&amp;")","")</f>
        <v/>
      </c>
    </row>
    <row r="532" spans="1:1" x14ac:dyDescent="0.25">
      <c r="A532" s="277" t="str">
        <f>IF(OR(Experience_Log!A230&lt;&gt;0,Experience_Log!E230&lt;&gt;0,Experience_Log!F230&lt;&gt;0,Experience_Log!G230&lt;&gt;0),IF(ISNUMBER(Experience_Log!A230),CONCATENATE(MONTH(Experience_Log!A230),"/",DAY(Experience_Log!A230),"/",YEAR(Experience_Log!A230)),Experience_Log!A230)&amp;"; "&amp;Experience_Log!C230&amp;"; "&amp;IF(Experience_Log!E230&lt;&gt;"","+"&amp;Experience_Log!E230,"")&amp;IF(Experience_Log!F230&lt;&gt;"","-"&amp;Experience_Log!F230,"")
&amp;"; "&amp;Experience_Log!G230&amp;"; ("&amp;Experience_Log!H230&amp;")","")</f>
        <v/>
      </c>
    </row>
    <row r="533" spans="1:1" x14ac:dyDescent="0.25">
      <c r="A533" s="277" t="str">
        <f>IF(OR(Experience_Log!A231&lt;&gt;0,Experience_Log!E231&lt;&gt;0,Experience_Log!F231&lt;&gt;0,Experience_Log!G231&lt;&gt;0),IF(ISNUMBER(Experience_Log!A231),CONCATENATE(MONTH(Experience_Log!A231),"/",DAY(Experience_Log!A231),"/",YEAR(Experience_Log!A231)),Experience_Log!A231)&amp;"; "&amp;Experience_Log!C231&amp;"; "&amp;IF(Experience_Log!E231&lt;&gt;"","+"&amp;Experience_Log!E231,"")&amp;IF(Experience_Log!F231&lt;&gt;"","-"&amp;Experience_Log!F231,"")
&amp;"; "&amp;Experience_Log!G231&amp;"; ("&amp;Experience_Log!H231&amp;")","")</f>
        <v/>
      </c>
    </row>
    <row r="534" spans="1:1" x14ac:dyDescent="0.25">
      <c r="A534" s="277" t="str">
        <f>IF(OR(Experience_Log!A232&lt;&gt;0,Experience_Log!E232&lt;&gt;0,Experience_Log!F232&lt;&gt;0,Experience_Log!G232&lt;&gt;0),IF(ISNUMBER(Experience_Log!A232),CONCATENATE(MONTH(Experience_Log!A232),"/",DAY(Experience_Log!A232),"/",YEAR(Experience_Log!A232)),Experience_Log!A232)&amp;"; "&amp;Experience_Log!C232&amp;"; "&amp;IF(Experience_Log!E232&lt;&gt;"","+"&amp;Experience_Log!E232,"")&amp;IF(Experience_Log!F232&lt;&gt;"","-"&amp;Experience_Log!F232,"")
&amp;"; "&amp;Experience_Log!G232&amp;"; ("&amp;Experience_Log!H232&amp;")","")</f>
        <v/>
      </c>
    </row>
    <row r="535" spans="1:1" x14ac:dyDescent="0.25">
      <c r="A535" s="277" t="str">
        <f>IF(OR(Experience_Log!A233&lt;&gt;0,Experience_Log!E233&lt;&gt;0,Experience_Log!F233&lt;&gt;0,Experience_Log!G233&lt;&gt;0),IF(ISNUMBER(Experience_Log!A233),CONCATENATE(MONTH(Experience_Log!A233),"/",DAY(Experience_Log!A233),"/",YEAR(Experience_Log!A233)),Experience_Log!A233)&amp;"; "&amp;Experience_Log!C233&amp;"; "&amp;IF(Experience_Log!E233&lt;&gt;"","+"&amp;Experience_Log!E233,"")&amp;IF(Experience_Log!F233&lt;&gt;"","-"&amp;Experience_Log!F233,"")
&amp;"; "&amp;Experience_Log!G233&amp;"; ("&amp;Experience_Log!H233&amp;")","")</f>
        <v/>
      </c>
    </row>
    <row r="536" spans="1:1" x14ac:dyDescent="0.25">
      <c r="A536" s="277" t="str">
        <f>IF(OR(Experience_Log!A234&lt;&gt;0,Experience_Log!E234&lt;&gt;0,Experience_Log!F234&lt;&gt;0,Experience_Log!G234&lt;&gt;0),IF(ISNUMBER(Experience_Log!A234),CONCATENATE(MONTH(Experience_Log!A234),"/",DAY(Experience_Log!A234),"/",YEAR(Experience_Log!A234)),Experience_Log!A234)&amp;"; "&amp;Experience_Log!C234&amp;"; "&amp;IF(Experience_Log!E234&lt;&gt;"","+"&amp;Experience_Log!E234,"")&amp;IF(Experience_Log!F234&lt;&gt;"","-"&amp;Experience_Log!F234,"")
&amp;"; "&amp;Experience_Log!G234&amp;"; ("&amp;Experience_Log!H234&amp;")","")</f>
        <v/>
      </c>
    </row>
    <row r="537" spans="1:1" x14ac:dyDescent="0.25">
      <c r="A537" s="277" t="str">
        <f>IF(OR(Experience_Log!A235&lt;&gt;0,Experience_Log!E235&lt;&gt;0,Experience_Log!F235&lt;&gt;0,Experience_Log!G235&lt;&gt;0),IF(ISNUMBER(Experience_Log!A235),CONCATENATE(MONTH(Experience_Log!A235),"/",DAY(Experience_Log!A235),"/",YEAR(Experience_Log!A235)),Experience_Log!A235)&amp;"; "&amp;Experience_Log!C235&amp;"; "&amp;IF(Experience_Log!E235&lt;&gt;"","+"&amp;Experience_Log!E235,"")&amp;IF(Experience_Log!F235&lt;&gt;"","-"&amp;Experience_Log!F235,"")
&amp;"; "&amp;Experience_Log!G235&amp;"; ("&amp;Experience_Log!H235&amp;")","")</f>
        <v/>
      </c>
    </row>
    <row r="538" spans="1:1" x14ac:dyDescent="0.25">
      <c r="A538" s="277" t="str">
        <f>IF(OR(Experience_Log!A236&lt;&gt;0,Experience_Log!E236&lt;&gt;0,Experience_Log!F236&lt;&gt;0,Experience_Log!G236&lt;&gt;0),IF(ISNUMBER(Experience_Log!A236),CONCATENATE(MONTH(Experience_Log!A236),"/",DAY(Experience_Log!A236),"/",YEAR(Experience_Log!A236)),Experience_Log!A236)&amp;"; "&amp;Experience_Log!C236&amp;"; "&amp;IF(Experience_Log!E236&lt;&gt;"","+"&amp;Experience_Log!E236,"")&amp;IF(Experience_Log!F236&lt;&gt;"","-"&amp;Experience_Log!F236,"")
&amp;"; "&amp;Experience_Log!G236&amp;"; ("&amp;Experience_Log!H236&amp;")","")</f>
        <v/>
      </c>
    </row>
    <row r="539" spans="1:1" x14ac:dyDescent="0.25">
      <c r="A539" s="277" t="str">
        <f>IF(OR(Experience_Log!A237&lt;&gt;0,Experience_Log!E237&lt;&gt;0,Experience_Log!F237&lt;&gt;0,Experience_Log!G237&lt;&gt;0),IF(ISNUMBER(Experience_Log!A237),CONCATENATE(MONTH(Experience_Log!A237),"/",DAY(Experience_Log!A237),"/",YEAR(Experience_Log!A237)),Experience_Log!A237)&amp;"; "&amp;Experience_Log!C237&amp;"; "&amp;IF(Experience_Log!E237&lt;&gt;"","+"&amp;Experience_Log!E237,"")&amp;IF(Experience_Log!F237&lt;&gt;"","-"&amp;Experience_Log!F237,"")
&amp;"; "&amp;Experience_Log!G237&amp;"; ("&amp;Experience_Log!H237&amp;")","")</f>
        <v/>
      </c>
    </row>
    <row r="540" spans="1:1" x14ac:dyDescent="0.25">
      <c r="A540" s="277" t="str">
        <f>IF(OR(Experience_Log!A238&lt;&gt;0,Experience_Log!E238&lt;&gt;0,Experience_Log!F238&lt;&gt;0,Experience_Log!G238&lt;&gt;0),IF(ISNUMBER(Experience_Log!A238),CONCATENATE(MONTH(Experience_Log!A238),"/",DAY(Experience_Log!A238),"/",YEAR(Experience_Log!A238)),Experience_Log!A238)&amp;"; "&amp;Experience_Log!C238&amp;"; "&amp;IF(Experience_Log!E238&lt;&gt;"","+"&amp;Experience_Log!E238,"")&amp;IF(Experience_Log!F238&lt;&gt;"","-"&amp;Experience_Log!F238,"")
&amp;"; "&amp;Experience_Log!G238&amp;"; ("&amp;Experience_Log!H238&amp;")","")</f>
        <v/>
      </c>
    </row>
    <row r="541" spans="1:1" x14ac:dyDescent="0.25">
      <c r="A541" s="277" t="str">
        <f>IF(OR(Experience_Log!A239&lt;&gt;0,Experience_Log!E239&lt;&gt;0,Experience_Log!F239&lt;&gt;0,Experience_Log!G239&lt;&gt;0),IF(ISNUMBER(Experience_Log!A239),CONCATENATE(MONTH(Experience_Log!A239),"/",DAY(Experience_Log!A239),"/",YEAR(Experience_Log!A239)),Experience_Log!A239)&amp;"; "&amp;Experience_Log!C239&amp;"; "&amp;IF(Experience_Log!E239&lt;&gt;"","+"&amp;Experience_Log!E239,"")&amp;IF(Experience_Log!F239&lt;&gt;"","-"&amp;Experience_Log!F239,"")
&amp;"; "&amp;Experience_Log!G239&amp;"; ("&amp;Experience_Log!H239&amp;")","")</f>
        <v/>
      </c>
    </row>
    <row r="542" spans="1:1" x14ac:dyDescent="0.25">
      <c r="A542" s="277" t="str">
        <f>IF(OR(Experience_Log!A240&lt;&gt;0,Experience_Log!E240&lt;&gt;0,Experience_Log!F240&lt;&gt;0,Experience_Log!G240&lt;&gt;0),IF(ISNUMBER(Experience_Log!A240),CONCATENATE(MONTH(Experience_Log!A240),"/",DAY(Experience_Log!A240),"/",YEAR(Experience_Log!A240)),Experience_Log!A240)&amp;"; "&amp;Experience_Log!C240&amp;"; "&amp;IF(Experience_Log!E240&lt;&gt;"","+"&amp;Experience_Log!E240,"")&amp;IF(Experience_Log!F240&lt;&gt;"","-"&amp;Experience_Log!F240,"")
&amp;"; "&amp;Experience_Log!G240&amp;"; ("&amp;Experience_Log!H240&amp;")","")</f>
        <v/>
      </c>
    </row>
    <row r="543" spans="1:1" x14ac:dyDescent="0.25">
      <c r="A543" s="277" t="str">
        <f>IF(OR(Experience_Log!A241&lt;&gt;0,Experience_Log!E241&lt;&gt;0,Experience_Log!F241&lt;&gt;0,Experience_Log!G241&lt;&gt;0),IF(ISNUMBER(Experience_Log!A241),CONCATENATE(MONTH(Experience_Log!A241),"/",DAY(Experience_Log!A241),"/",YEAR(Experience_Log!A241)),Experience_Log!A241)&amp;"; "&amp;Experience_Log!C241&amp;"; "&amp;IF(Experience_Log!E241&lt;&gt;"","+"&amp;Experience_Log!E241,"")&amp;IF(Experience_Log!F241&lt;&gt;"","-"&amp;Experience_Log!F241,"")
&amp;"; "&amp;Experience_Log!G241&amp;"; ("&amp;Experience_Log!H241&amp;")","")</f>
        <v/>
      </c>
    </row>
    <row r="544" spans="1:1" x14ac:dyDescent="0.25">
      <c r="A544" s="277" t="str">
        <f>IF(OR(Experience_Log!A242&lt;&gt;0,Experience_Log!E242&lt;&gt;0,Experience_Log!F242&lt;&gt;0,Experience_Log!G242&lt;&gt;0),IF(ISNUMBER(Experience_Log!A242),CONCATENATE(MONTH(Experience_Log!A242),"/",DAY(Experience_Log!A242),"/",YEAR(Experience_Log!A242)),Experience_Log!A242)&amp;"; "&amp;Experience_Log!C242&amp;"; "&amp;IF(Experience_Log!E242&lt;&gt;"","+"&amp;Experience_Log!E242,"")&amp;IF(Experience_Log!F242&lt;&gt;"","-"&amp;Experience_Log!F242,"")
&amp;"; "&amp;Experience_Log!G242&amp;"; ("&amp;Experience_Log!H242&amp;")","")</f>
        <v/>
      </c>
    </row>
    <row r="545" spans="1:1" x14ac:dyDescent="0.25">
      <c r="A545" s="277" t="str">
        <f>IF(OR(Experience_Log!A243&lt;&gt;0,Experience_Log!E243&lt;&gt;0,Experience_Log!F243&lt;&gt;0,Experience_Log!G243&lt;&gt;0),IF(ISNUMBER(Experience_Log!A243),CONCATENATE(MONTH(Experience_Log!A243),"/",DAY(Experience_Log!A243),"/",YEAR(Experience_Log!A243)),Experience_Log!A243)&amp;"; "&amp;Experience_Log!C243&amp;"; "&amp;IF(Experience_Log!E243&lt;&gt;"","+"&amp;Experience_Log!E243,"")&amp;IF(Experience_Log!F243&lt;&gt;"","-"&amp;Experience_Log!F243,"")
&amp;"; "&amp;Experience_Log!G243&amp;"; ("&amp;Experience_Log!H243&amp;")","")</f>
        <v/>
      </c>
    </row>
    <row r="546" spans="1:1" x14ac:dyDescent="0.25">
      <c r="A546" s="277" t="str">
        <f>IF(OR(Experience_Log!A244&lt;&gt;0,Experience_Log!E244&lt;&gt;0,Experience_Log!F244&lt;&gt;0,Experience_Log!G244&lt;&gt;0),IF(ISNUMBER(Experience_Log!A244),CONCATENATE(MONTH(Experience_Log!A244),"/",DAY(Experience_Log!A244),"/",YEAR(Experience_Log!A244)),Experience_Log!A244)&amp;"; "&amp;Experience_Log!C244&amp;"; "&amp;IF(Experience_Log!E244&lt;&gt;"","+"&amp;Experience_Log!E244,"")&amp;IF(Experience_Log!F244&lt;&gt;"","-"&amp;Experience_Log!F244,"")
&amp;"; "&amp;Experience_Log!G244&amp;"; ("&amp;Experience_Log!H244&amp;")","")</f>
        <v/>
      </c>
    </row>
    <row r="547" spans="1:1" x14ac:dyDescent="0.25">
      <c r="A547" s="277" t="str">
        <f>IF(OR(Experience_Log!A245&lt;&gt;0,Experience_Log!E245&lt;&gt;0,Experience_Log!F245&lt;&gt;0,Experience_Log!G245&lt;&gt;0),IF(ISNUMBER(Experience_Log!A245),CONCATENATE(MONTH(Experience_Log!A245),"/",DAY(Experience_Log!A245),"/",YEAR(Experience_Log!A245)),Experience_Log!A245)&amp;"; "&amp;Experience_Log!C245&amp;"; "&amp;IF(Experience_Log!E245&lt;&gt;"","+"&amp;Experience_Log!E245,"")&amp;IF(Experience_Log!F245&lt;&gt;"","-"&amp;Experience_Log!F245,"")
&amp;"; "&amp;Experience_Log!G245&amp;"; ("&amp;Experience_Log!H245&amp;")","")</f>
        <v/>
      </c>
    </row>
    <row r="548" spans="1:1" x14ac:dyDescent="0.25">
      <c r="A548" s="277" t="str">
        <f>IF(OR(Experience_Log!A246&lt;&gt;0,Experience_Log!E246&lt;&gt;0,Experience_Log!F246&lt;&gt;0,Experience_Log!G246&lt;&gt;0),IF(ISNUMBER(Experience_Log!A246),CONCATENATE(MONTH(Experience_Log!A246),"/",DAY(Experience_Log!A246),"/",YEAR(Experience_Log!A246)),Experience_Log!A246)&amp;"; "&amp;Experience_Log!C246&amp;"; "&amp;IF(Experience_Log!E246&lt;&gt;"","+"&amp;Experience_Log!E246,"")&amp;IF(Experience_Log!F246&lt;&gt;"","-"&amp;Experience_Log!F246,"")
&amp;"; "&amp;Experience_Log!G246&amp;"; ("&amp;Experience_Log!H246&amp;")","")</f>
        <v/>
      </c>
    </row>
    <row r="549" spans="1:1" x14ac:dyDescent="0.25">
      <c r="A549" s="277" t="str">
        <f>IF(OR(Experience_Log!A247&lt;&gt;0,Experience_Log!E247&lt;&gt;0,Experience_Log!F247&lt;&gt;0,Experience_Log!G247&lt;&gt;0),IF(ISNUMBER(Experience_Log!A247),CONCATENATE(MONTH(Experience_Log!A247),"/",DAY(Experience_Log!A247),"/",YEAR(Experience_Log!A247)),Experience_Log!A247)&amp;"; "&amp;Experience_Log!C247&amp;"; "&amp;IF(Experience_Log!E247&lt;&gt;"","+"&amp;Experience_Log!E247,"")&amp;IF(Experience_Log!F247&lt;&gt;"","-"&amp;Experience_Log!F247,"")
&amp;"; "&amp;Experience_Log!G247&amp;"; ("&amp;Experience_Log!H247&amp;")","")</f>
        <v/>
      </c>
    </row>
    <row r="550" spans="1:1" x14ac:dyDescent="0.25">
      <c r="A550" s="277" t="str">
        <f>IF(OR(Experience_Log!A248&lt;&gt;0,Experience_Log!E248&lt;&gt;0,Experience_Log!F248&lt;&gt;0,Experience_Log!G248&lt;&gt;0),IF(ISNUMBER(Experience_Log!A248),CONCATENATE(MONTH(Experience_Log!A248),"/",DAY(Experience_Log!A248),"/",YEAR(Experience_Log!A248)),Experience_Log!A248)&amp;"; "&amp;Experience_Log!C248&amp;"; "&amp;IF(Experience_Log!E248&lt;&gt;"","+"&amp;Experience_Log!E248,"")&amp;IF(Experience_Log!F248&lt;&gt;"","-"&amp;Experience_Log!F248,"")
&amp;"; "&amp;Experience_Log!G248&amp;"; ("&amp;Experience_Log!H248&amp;")","")</f>
        <v/>
      </c>
    </row>
    <row r="551" spans="1:1" x14ac:dyDescent="0.25">
      <c r="A551" s="277" t="str">
        <f>IF(OR(Experience_Log!A249&lt;&gt;0,Experience_Log!E249&lt;&gt;0,Experience_Log!F249&lt;&gt;0,Experience_Log!G249&lt;&gt;0),IF(ISNUMBER(Experience_Log!A249),CONCATENATE(MONTH(Experience_Log!A249),"/",DAY(Experience_Log!A249),"/",YEAR(Experience_Log!A249)),Experience_Log!A249)&amp;"; "&amp;Experience_Log!C249&amp;"; "&amp;IF(Experience_Log!E249&lt;&gt;"","+"&amp;Experience_Log!E249,"")&amp;IF(Experience_Log!F249&lt;&gt;"","-"&amp;Experience_Log!F249,"")
&amp;"; "&amp;Experience_Log!G249&amp;"; ("&amp;Experience_Log!H249&amp;")","")</f>
        <v/>
      </c>
    </row>
    <row r="552" spans="1:1" x14ac:dyDescent="0.25">
      <c r="A552" s="277" t="str">
        <f>IF(OR(Experience_Log!A250&lt;&gt;0,Experience_Log!E250&lt;&gt;0,Experience_Log!F250&lt;&gt;0,Experience_Log!G250&lt;&gt;0),IF(ISNUMBER(Experience_Log!A250),CONCATENATE(MONTH(Experience_Log!A250),"/",DAY(Experience_Log!A250),"/",YEAR(Experience_Log!A250)),Experience_Log!A250)&amp;"; "&amp;Experience_Log!C250&amp;"; "&amp;IF(Experience_Log!E250&lt;&gt;"","+"&amp;Experience_Log!E250,"")&amp;IF(Experience_Log!F250&lt;&gt;"","-"&amp;Experience_Log!F250,"")
&amp;"; "&amp;Experience_Log!G250&amp;"; ("&amp;Experience_Log!H250&amp;")","")</f>
        <v/>
      </c>
    </row>
    <row r="553" spans="1:1" x14ac:dyDescent="0.25">
      <c r="A553" s="277" t="str">
        <f>IF(OR(Experience_Log!A251&lt;&gt;0,Experience_Log!E251&lt;&gt;0,Experience_Log!F251&lt;&gt;0,Experience_Log!G251&lt;&gt;0),IF(ISNUMBER(Experience_Log!A251),CONCATENATE(MONTH(Experience_Log!A251),"/",DAY(Experience_Log!A251),"/",YEAR(Experience_Log!A251)),Experience_Log!A251)&amp;"; "&amp;Experience_Log!C251&amp;"; "&amp;IF(Experience_Log!E251&lt;&gt;"","+"&amp;Experience_Log!E251,"")&amp;IF(Experience_Log!F251&lt;&gt;"","-"&amp;Experience_Log!F251,"")
&amp;"; "&amp;Experience_Log!G251&amp;"; ("&amp;Experience_Log!H251&amp;")","")</f>
        <v/>
      </c>
    </row>
    <row r="554" spans="1:1" x14ac:dyDescent="0.25">
      <c r="A554" s="277" t="str">
        <f>IF(OR(Experience_Log!A252&lt;&gt;0,Experience_Log!E252&lt;&gt;0,Experience_Log!F252&lt;&gt;0,Experience_Log!G252&lt;&gt;0),IF(ISNUMBER(Experience_Log!A252),CONCATENATE(MONTH(Experience_Log!A252),"/",DAY(Experience_Log!A252),"/",YEAR(Experience_Log!A252)),Experience_Log!A252)&amp;"; "&amp;Experience_Log!C252&amp;"; "&amp;IF(Experience_Log!E252&lt;&gt;"","+"&amp;Experience_Log!E252,"")&amp;IF(Experience_Log!F252&lt;&gt;"","-"&amp;Experience_Log!F252,"")
&amp;"; "&amp;Experience_Log!G252&amp;"; ("&amp;Experience_Log!H252&amp;")","")</f>
        <v/>
      </c>
    </row>
    <row r="555" spans="1:1" x14ac:dyDescent="0.25">
      <c r="A555" s="277" t="str">
        <f>IF(OR(Experience_Log!A253&lt;&gt;0,Experience_Log!E253&lt;&gt;0,Experience_Log!F253&lt;&gt;0,Experience_Log!G253&lt;&gt;0),IF(ISNUMBER(Experience_Log!A253),CONCATENATE(MONTH(Experience_Log!A253),"/",DAY(Experience_Log!A253),"/",YEAR(Experience_Log!A253)),Experience_Log!A253)&amp;"; "&amp;Experience_Log!C253&amp;"; "&amp;IF(Experience_Log!E253&lt;&gt;"","+"&amp;Experience_Log!E253,"")&amp;IF(Experience_Log!F253&lt;&gt;"","-"&amp;Experience_Log!F253,"")
&amp;"; "&amp;Experience_Log!G253&amp;"; ("&amp;Experience_Log!H253&amp;")","")</f>
        <v/>
      </c>
    </row>
    <row r="556" spans="1:1" x14ac:dyDescent="0.25">
      <c r="A556" s="277" t="str">
        <f>IF(OR(Experience_Log!A254&lt;&gt;0,Experience_Log!E254&lt;&gt;0,Experience_Log!F254&lt;&gt;0,Experience_Log!G254&lt;&gt;0),IF(ISNUMBER(Experience_Log!A254),CONCATENATE(MONTH(Experience_Log!A254),"/",DAY(Experience_Log!A254),"/",YEAR(Experience_Log!A254)),Experience_Log!A254)&amp;"; "&amp;Experience_Log!C254&amp;"; "&amp;IF(Experience_Log!E254&lt;&gt;"","+"&amp;Experience_Log!E254,"")&amp;IF(Experience_Log!F254&lt;&gt;"","-"&amp;Experience_Log!F254,"")
&amp;"; "&amp;Experience_Log!G254&amp;"; ("&amp;Experience_Log!H254&amp;")","")</f>
        <v/>
      </c>
    </row>
    <row r="557" spans="1:1" x14ac:dyDescent="0.25">
      <c r="A557" s="277" t="str">
        <f>IF(OR(Experience_Log!A255&lt;&gt;0,Experience_Log!E255&lt;&gt;0,Experience_Log!F255&lt;&gt;0,Experience_Log!G255&lt;&gt;0),IF(ISNUMBER(Experience_Log!A255),CONCATENATE(MONTH(Experience_Log!A255),"/",DAY(Experience_Log!A255),"/",YEAR(Experience_Log!A255)),Experience_Log!A255)&amp;"; "&amp;Experience_Log!C255&amp;"; "&amp;IF(Experience_Log!E255&lt;&gt;"","+"&amp;Experience_Log!E255,"")&amp;IF(Experience_Log!F255&lt;&gt;"","-"&amp;Experience_Log!F255,"")
&amp;"; "&amp;Experience_Log!G255&amp;"; ("&amp;Experience_Log!H255&amp;")","")</f>
        <v/>
      </c>
    </row>
    <row r="558" spans="1:1" x14ac:dyDescent="0.25">
      <c r="A558" s="277" t="str">
        <f>IF(OR(Experience_Log!A256&lt;&gt;0,Experience_Log!E256&lt;&gt;0,Experience_Log!F256&lt;&gt;0,Experience_Log!G256&lt;&gt;0),IF(ISNUMBER(Experience_Log!A256),CONCATENATE(MONTH(Experience_Log!A256),"/",DAY(Experience_Log!A256),"/",YEAR(Experience_Log!A256)),Experience_Log!A256)&amp;"; "&amp;Experience_Log!C256&amp;"; "&amp;IF(Experience_Log!E256&lt;&gt;"","+"&amp;Experience_Log!E256,"")&amp;IF(Experience_Log!F256&lt;&gt;"","-"&amp;Experience_Log!F256,"")
&amp;"; "&amp;Experience_Log!G256&amp;"; ("&amp;Experience_Log!H256&amp;")","")</f>
        <v/>
      </c>
    </row>
    <row r="559" spans="1:1" x14ac:dyDescent="0.25">
      <c r="A559" s="277" t="str">
        <f>IF(OR(Experience_Log!A257&lt;&gt;0,Experience_Log!E257&lt;&gt;0,Experience_Log!F257&lt;&gt;0,Experience_Log!G257&lt;&gt;0),IF(ISNUMBER(Experience_Log!A257),CONCATENATE(MONTH(Experience_Log!A257),"/",DAY(Experience_Log!A257),"/",YEAR(Experience_Log!A257)),Experience_Log!A257)&amp;"; "&amp;Experience_Log!C257&amp;"; "&amp;IF(Experience_Log!E257&lt;&gt;"","+"&amp;Experience_Log!E257,"")&amp;IF(Experience_Log!F257&lt;&gt;"","-"&amp;Experience_Log!F257,"")
&amp;"; "&amp;Experience_Log!G257&amp;"; ("&amp;Experience_Log!H257&amp;")","")</f>
        <v/>
      </c>
    </row>
    <row r="560" spans="1:1" x14ac:dyDescent="0.25">
      <c r="A560" s="277" t="str">
        <f>IF(OR(Experience_Log!A258&lt;&gt;0,Experience_Log!E258&lt;&gt;0,Experience_Log!F258&lt;&gt;0,Experience_Log!G258&lt;&gt;0),IF(ISNUMBER(Experience_Log!A258),CONCATENATE(MONTH(Experience_Log!A258),"/",DAY(Experience_Log!A258),"/",YEAR(Experience_Log!A258)),Experience_Log!A258)&amp;"; "&amp;Experience_Log!C258&amp;"; "&amp;IF(Experience_Log!E258&lt;&gt;"","+"&amp;Experience_Log!E258,"")&amp;IF(Experience_Log!F258&lt;&gt;"","-"&amp;Experience_Log!F258,"")
&amp;"; "&amp;Experience_Log!G258&amp;"; ("&amp;Experience_Log!H258&amp;")","")</f>
        <v/>
      </c>
    </row>
    <row r="561" spans="1:1" x14ac:dyDescent="0.25">
      <c r="A561" s="277" t="str">
        <f>IF(OR(Experience_Log!A259&lt;&gt;0,Experience_Log!E259&lt;&gt;0,Experience_Log!F259&lt;&gt;0,Experience_Log!G259&lt;&gt;0),IF(ISNUMBER(Experience_Log!A259),CONCATENATE(MONTH(Experience_Log!A259),"/",DAY(Experience_Log!A259),"/",YEAR(Experience_Log!A259)),Experience_Log!A259)&amp;"; "&amp;Experience_Log!C259&amp;"; "&amp;IF(Experience_Log!E259&lt;&gt;"","+"&amp;Experience_Log!E259,"")&amp;IF(Experience_Log!F259&lt;&gt;"","-"&amp;Experience_Log!F259,"")
&amp;"; "&amp;Experience_Log!G259&amp;"; ("&amp;Experience_Log!H259&amp;")","")</f>
        <v/>
      </c>
    </row>
    <row r="562" spans="1:1" x14ac:dyDescent="0.25">
      <c r="A562" s="277" t="str">
        <f>IF(OR(Experience_Log!A260&lt;&gt;0,Experience_Log!E260&lt;&gt;0,Experience_Log!F260&lt;&gt;0,Experience_Log!G260&lt;&gt;0),IF(ISNUMBER(Experience_Log!A260),CONCATENATE(MONTH(Experience_Log!A260),"/",DAY(Experience_Log!A260),"/",YEAR(Experience_Log!A260)),Experience_Log!A260)&amp;"; "&amp;Experience_Log!C260&amp;"; "&amp;IF(Experience_Log!E260&lt;&gt;"","+"&amp;Experience_Log!E260,"")&amp;IF(Experience_Log!F260&lt;&gt;"","-"&amp;Experience_Log!F260,"")
&amp;"; "&amp;Experience_Log!G260&amp;"; ("&amp;Experience_Log!H260&amp;")","")</f>
        <v/>
      </c>
    </row>
    <row r="563" spans="1:1" x14ac:dyDescent="0.25">
      <c r="A563" s="277" t="str">
        <f>IF(OR(Experience_Log!A261&lt;&gt;0,Experience_Log!E261&lt;&gt;0,Experience_Log!F261&lt;&gt;0,Experience_Log!G261&lt;&gt;0),IF(ISNUMBER(Experience_Log!A261),CONCATENATE(MONTH(Experience_Log!A261),"/",DAY(Experience_Log!A261),"/",YEAR(Experience_Log!A261)),Experience_Log!A261)&amp;"; "&amp;Experience_Log!C261&amp;"; "&amp;IF(Experience_Log!E261&lt;&gt;"","+"&amp;Experience_Log!E261,"")&amp;IF(Experience_Log!F261&lt;&gt;"","-"&amp;Experience_Log!F261,"")
&amp;"; "&amp;Experience_Log!G261&amp;"; ("&amp;Experience_Log!H261&amp;")","")</f>
        <v/>
      </c>
    </row>
    <row r="564" spans="1:1" x14ac:dyDescent="0.25">
      <c r="A564" s="277" t="str">
        <f>IF(OR(Experience_Log!A262&lt;&gt;0,Experience_Log!E262&lt;&gt;0,Experience_Log!F262&lt;&gt;0,Experience_Log!G262&lt;&gt;0),IF(ISNUMBER(Experience_Log!A262),CONCATENATE(MONTH(Experience_Log!A262),"/",DAY(Experience_Log!A262),"/",YEAR(Experience_Log!A262)),Experience_Log!A262)&amp;"; "&amp;Experience_Log!C262&amp;"; "&amp;IF(Experience_Log!E262&lt;&gt;"","+"&amp;Experience_Log!E262,"")&amp;IF(Experience_Log!F262&lt;&gt;"","-"&amp;Experience_Log!F262,"")
&amp;"; "&amp;Experience_Log!G262&amp;"; ("&amp;Experience_Log!H262&amp;")","")</f>
        <v/>
      </c>
    </row>
    <row r="565" spans="1:1" x14ac:dyDescent="0.25">
      <c r="A565" s="277" t="str">
        <f>IF(OR(Experience_Log!A263&lt;&gt;0,Experience_Log!E263&lt;&gt;0,Experience_Log!F263&lt;&gt;0,Experience_Log!G263&lt;&gt;0),IF(ISNUMBER(Experience_Log!A263),CONCATENATE(MONTH(Experience_Log!A263),"/",DAY(Experience_Log!A263),"/",YEAR(Experience_Log!A263)),Experience_Log!A263)&amp;"; "&amp;Experience_Log!C263&amp;"; "&amp;IF(Experience_Log!E263&lt;&gt;"","+"&amp;Experience_Log!E263,"")&amp;IF(Experience_Log!F263&lt;&gt;"","-"&amp;Experience_Log!F263,"")
&amp;"; "&amp;Experience_Log!G263&amp;"; ("&amp;Experience_Log!H263&amp;")","")</f>
        <v/>
      </c>
    </row>
    <row r="566" spans="1:1" x14ac:dyDescent="0.25">
      <c r="A566" s="277" t="str">
        <f>IF(OR(Experience_Log!A264&lt;&gt;0,Experience_Log!E264&lt;&gt;0,Experience_Log!F264&lt;&gt;0,Experience_Log!G264&lt;&gt;0),IF(ISNUMBER(Experience_Log!A264),CONCATENATE(MONTH(Experience_Log!A264),"/",DAY(Experience_Log!A264),"/",YEAR(Experience_Log!A264)),Experience_Log!A264)&amp;"; "&amp;Experience_Log!C264&amp;"; "&amp;IF(Experience_Log!E264&lt;&gt;"","+"&amp;Experience_Log!E264,"")&amp;IF(Experience_Log!F264&lt;&gt;"","-"&amp;Experience_Log!F264,"")
&amp;"; "&amp;Experience_Log!G264&amp;"; ("&amp;Experience_Log!H264&amp;")","")</f>
        <v/>
      </c>
    </row>
    <row r="567" spans="1:1" x14ac:dyDescent="0.25">
      <c r="A567" s="277" t="str">
        <f>IF(OR(Experience_Log!A265&lt;&gt;0,Experience_Log!E265&lt;&gt;0,Experience_Log!F265&lt;&gt;0,Experience_Log!G265&lt;&gt;0),IF(ISNUMBER(Experience_Log!A265),CONCATENATE(MONTH(Experience_Log!A265),"/",DAY(Experience_Log!A265),"/",YEAR(Experience_Log!A265)),Experience_Log!A265)&amp;"; "&amp;Experience_Log!C265&amp;"; "&amp;IF(Experience_Log!E265&lt;&gt;"","+"&amp;Experience_Log!E265,"")&amp;IF(Experience_Log!F265&lt;&gt;"","-"&amp;Experience_Log!F265,"")
&amp;"; "&amp;Experience_Log!G265&amp;"; ("&amp;Experience_Log!H265&amp;")","")</f>
        <v/>
      </c>
    </row>
    <row r="568" spans="1:1" x14ac:dyDescent="0.25">
      <c r="A568" s="277" t="str">
        <f>IF(OR(Experience_Log!A266&lt;&gt;0,Experience_Log!E266&lt;&gt;0,Experience_Log!F266&lt;&gt;0,Experience_Log!G266&lt;&gt;0),IF(ISNUMBER(Experience_Log!A266),CONCATENATE(MONTH(Experience_Log!A266),"/",DAY(Experience_Log!A266),"/",YEAR(Experience_Log!A266)),Experience_Log!A266)&amp;"; "&amp;Experience_Log!C266&amp;"; "&amp;IF(Experience_Log!E266&lt;&gt;"","+"&amp;Experience_Log!E266,"")&amp;IF(Experience_Log!F266&lt;&gt;"","-"&amp;Experience_Log!F266,"")
&amp;"; "&amp;Experience_Log!G266&amp;"; ("&amp;Experience_Log!H266&amp;")","")</f>
        <v/>
      </c>
    </row>
    <row r="569" spans="1:1" x14ac:dyDescent="0.25">
      <c r="A569" s="277" t="str">
        <f>IF(OR(Experience_Log!A267&lt;&gt;0,Experience_Log!E267&lt;&gt;0,Experience_Log!F267&lt;&gt;0,Experience_Log!G267&lt;&gt;0),IF(ISNUMBER(Experience_Log!A267),CONCATENATE(MONTH(Experience_Log!A267),"/",DAY(Experience_Log!A267),"/",YEAR(Experience_Log!A267)),Experience_Log!A267)&amp;"; "&amp;Experience_Log!C267&amp;"; "&amp;IF(Experience_Log!E267&lt;&gt;"","+"&amp;Experience_Log!E267,"")&amp;IF(Experience_Log!F267&lt;&gt;"","-"&amp;Experience_Log!F267,"")
&amp;"; "&amp;Experience_Log!G267&amp;"; ("&amp;Experience_Log!H267&amp;")","")</f>
        <v/>
      </c>
    </row>
    <row r="570" spans="1:1" x14ac:dyDescent="0.25">
      <c r="A570" s="277" t="str">
        <f>IF(OR(Experience_Log!A268&lt;&gt;0,Experience_Log!E268&lt;&gt;0,Experience_Log!F268&lt;&gt;0,Experience_Log!G268&lt;&gt;0),IF(ISNUMBER(Experience_Log!A268),CONCATENATE(MONTH(Experience_Log!A268),"/",DAY(Experience_Log!A268),"/",YEAR(Experience_Log!A268)),Experience_Log!A268)&amp;"; "&amp;Experience_Log!C268&amp;"; "&amp;IF(Experience_Log!E268&lt;&gt;"","+"&amp;Experience_Log!E268,"")&amp;IF(Experience_Log!F268&lt;&gt;"","-"&amp;Experience_Log!F268,"")
&amp;"; "&amp;Experience_Log!G268&amp;"; ("&amp;Experience_Log!H268&amp;")","")</f>
        <v/>
      </c>
    </row>
    <row r="571" spans="1:1" x14ac:dyDescent="0.25">
      <c r="A571" s="277" t="str">
        <f>IF(OR(Experience_Log!A269&lt;&gt;0,Experience_Log!E269&lt;&gt;0,Experience_Log!F269&lt;&gt;0,Experience_Log!G269&lt;&gt;0),IF(ISNUMBER(Experience_Log!A269),CONCATENATE(MONTH(Experience_Log!A269),"/",DAY(Experience_Log!A269),"/",YEAR(Experience_Log!A269)),Experience_Log!A269)&amp;"; "&amp;Experience_Log!C269&amp;"; "&amp;IF(Experience_Log!E269&lt;&gt;"","+"&amp;Experience_Log!E269,"")&amp;IF(Experience_Log!F269&lt;&gt;"","-"&amp;Experience_Log!F269,"")
&amp;"; "&amp;Experience_Log!G269&amp;"; ("&amp;Experience_Log!H269&amp;")","")</f>
        <v/>
      </c>
    </row>
    <row r="572" spans="1:1" x14ac:dyDescent="0.25">
      <c r="A572" s="277" t="str">
        <f>IF(OR(Experience_Log!A270&lt;&gt;0,Experience_Log!E270&lt;&gt;0,Experience_Log!F270&lt;&gt;0,Experience_Log!G270&lt;&gt;0),IF(ISNUMBER(Experience_Log!A270),CONCATENATE(MONTH(Experience_Log!A270),"/",DAY(Experience_Log!A270),"/",YEAR(Experience_Log!A270)),Experience_Log!A270)&amp;"; "&amp;Experience_Log!C270&amp;"; "&amp;IF(Experience_Log!E270&lt;&gt;"","+"&amp;Experience_Log!E270,"")&amp;IF(Experience_Log!F270&lt;&gt;"","-"&amp;Experience_Log!F270,"")
&amp;"; "&amp;Experience_Log!G270&amp;"; ("&amp;Experience_Log!H270&amp;")","")</f>
        <v/>
      </c>
    </row>
    <row r="573" spans="1:1" x14ac:dyDescent="0.25">
      <c r="A573" s="277" t="str">
        <f>IF(OR(Experience_Log!A271&lt;&gt;0,Experience_Log!E271&lt;&gt;0,Experience_Log!F271&lt;&gt;0,Experience_Log!G271&lt;&gt;0),IF(ISNUMBER(Experience_Log!A271),CONCATENATE(MONTH(Experience_Log!A271),"/",DAY(Experience_Log!A271),"/",YEAR(Experience_Log!A271)),Experience_Log!A271)&amp;"; "&amp;Experience_Log!C271&amp;"; "&amp;IF(Experience_Log!E271&lt;&gt;"","+"&amp;Experience_Log!E271,"")&amp;IF(Experience_Log!F271&lt;&gt;"","-"&amp;Experience_Log!F271,"")
&amp;"; "&amp;Experience_Log!G271&amp;"; ("&amp;Experience_Log!H271&amp;")","")</f>
        <v/>
      </c>
    </row>
    <row r="574" spans="1:1" x14ac:dyDescent="0.25">
      <c r="A574" s="277" t="str">
        <f>IF(OR(Experience_Log!A272&lt;&gt;0,Experience_Log!E272&lt;&gt;0,Experience_Log!F272&lt;&gt;0,Experience_Log!G272&lt;&gt;0),IF(ISNUMBER(Experience_Log!A272),CONCATENATE(MONTH(Experience_Log!A272),"/",DAY(Experience_Log!A272),"/",YEAR(Experience_Log!A272)),Experience_Log!A272)&amp;"; "&amp;Experience_Log!C272&amp;"; "&amp;IF(Experience_Log!E272&lt;&gt;"","+"&amp;Experience_Log!E272,"")&amp;IF(Experience_Log!F272&lt;&gt;"","-"&amp;Experience_Log!F272,"")
&amp;"; "&amp;Experience_Log!G272&amp;"; ("&amp;Experience_Log!H272&amp;")","")</f>
        <v/>
      </c>
    </row>
    <row r="575" spans="1:1" x14ac:dyDescent="0.25">
      <c r="A575" s="277" t="str">
        <f>IF(OR(Experience_Log!A273&lt;&gt;0,Experience_Log!E273&lt;&gt;0,Experience_Log!F273&lt;&gt;0,Experience_Log!G273&lt;&gt;0),IF(ISNUMBER(Experience_Log!A273),CONCATENATE(MONTH(Experience_Log!A273),"/",DAY(Experience_Log!A273),"/",YEAR(Experience_Log!A273)),Experience_Log!A273)&amp;"; "&amp;Experience_Log!C273&amp;"; "&amp;IF(Experience_Log!E273&lt;&gt;"","+"&amp;Experience_Log!E273,"")&amp;IF(Experience_Log!F273&lt;&gt;"","-"&amp;Experience_Log!F273,"")
&amp;"; "&amp;Experience_Log!G273&amp;"; ("&amp;Experience_Log!H273&amp;")","")</f>
        <v/>
      </c>
    </row>
    <row r="576" spans="1:1" x14ac:dyDescent="0.25">
      <c r="A576" s="277" t="str">
        <f>IF(OR(Experience_Log!A274&lt;&gt;0,Experience_Log!E274&lt;&gt;0,Experience_Log!F274&lt;&gt;0,Experience_Log!G274&lt;&gt;0),IF(ISNUMBER(Experience_Log!A274),CONCATENATE(MONTH(Experience_Log!A274),"/",DAY(Experience_Log!A274),"/",YEAR(Experience_Log!A274)),Experience_Log!A274)&amp;"; "&amp;Experience_Log!C274&amp;"; "&amp;IF(Experience_Log!E274&lt;&gt;"","+"&amp;Experience_Log!E274,"")&amp;IF(Experience_Log!F274&lt;&gt;"","-"&amp;Experience_Log!F274,"")
&amp;"; "&amp;Experience_Log!G274&amp;"; ("&amp;Experience_Log!H274&amp;")","")</f>
        <v/>
      </c>
    </row>
    <row r="577" spans="1:1" x14ac:dyDescent="0.25">
      <c r="A577" s="277" t="str">
        <f>IF(OR(Experience_Log!A275&lt;&gt;0,Experience_Log!E275&lt;&gt;0,Experience_Log!F275&lt;&gt;0,Experience_Log!G275&lt;&gt;0),IF(ISNUMBER(Experience_Log!A275),CONCATENATE(MONTH(Experience_Log!A275),"/",DAY(Experience_Log!A275),"/",YEAR(Experience_Log!A275)),Experience_Log!A275)&amp;"; "&amp;Experience_Log!C275&amp;"; "&amp;IF(Experience_Log!E275&lt;&gt;"","+"&amp;Experience_Log!E275,"")&amp;IF(Experience_Log!F275&lt;&gt;"","-"&amp;Experience_Log!F275,"")
&amp;"; "&amp;Experience_Log!G275&amp;"; ("&amp;Experience_Log!H275&amp;")","")</f>
        <v/>
      </c>
    </row>
    <row r="578" spans="1:1" x14ac:dyDescent="0.25">
      <c r="A578" s="277" t="str">
        <f>IF(OR(Experience_Log!A276&lt;&gt;0,Experience_Log!E276&lt;&gt;0,Experience_Log!F276&lt;&gt;0,Experience_Log!G276&lt;&gt;0),IF(ISNUMBER(Experience_Log!A276),CONCATENATE(MONTH(Experience_Log!A276),"/",DAY(Experience_Log!A276),"/",YEAR(Experience_Log!A276)),Experience_Log!A276)&amp;"; "&amp;Experience_Log!C276&amp;"; "&amp;IF(Experience_Log!E276&lt;&gt;"","+"&amp;Experience_Log!E276,"")&amp;IF(Experience_Log!F276&lt;&gt;"","-"&amp;Experience_Log!F276,"")
&amp;"; "&amp;Experience_Log!G276&amp;"; ("&amp;Experience_Log!H276&amp;")","")</f>
        <v/>
      </c>
    </row>
    <row r="579" spans="1:1" x14ac:dyDescent="0.25">
      <c r="A579" s="277" t="str">
        <f>IF(OR(Experience_Log!A277&lt;&gt;0,Experience_Log!E277&lt;&gt;0,Experience_Log!F277&lt;&gt;0,Experience_Log!G277&lt;&gt;0),IF(ISNUMBER(Experience_Log!A277),CONCATENATE(MONTH(Experience_Log!A277),"/",DAY(Experience_Log!A277),"/",YEAR(Experience_Log!A277)),Experience_Log!A277)&amp;"; "&amp;Experience_Log!C277&amp;"; "&amp;IF(Experience_Log!E277&lt;&gt;"","+"&amp;Experience_Log!E277,"")&amp;IF(Experience_Log!F277&lt;&gt;"","-"&amp;Experience_Log!F277,"")
&amp;"; "&amp;Experience_Log!G277&amp;"; ("&amp;Experience_Log!H277&amp;")","")</f>
        <v/>
      </c>
    </row>
    <row r="580" spans="1:1" x14ac:dyDescent="0.25">
      <c r="A580" s="277" t="str">
        <f>IF(OR(Experience_Log!A278&lt;&gt;0,Experience_Log!E278&lt;&gt;0,Experience_Log!F278&lt;&gt;0,Experience_Log!G278&lt;&gt;0),IF(ISNUMBER(Experience_Log!A278),CONCATENATE(MONTH(Experience_Log!A278),"/",DAY(Experience_Log!A278),"/",YEAR(Experience_Log!A278)),Experience_Log!A278)&amp;"; "&amp;Experience_Log!C278&amp;"; "&amp;IF(Experience_Log!E278&lt;&gt;"","+"&amp;Experience_Log!E278,"")&amp;IF(Experience_Log!F278&lt;&gt;"","-"&amp;Experience_Log!F278,"")
&amp;"; "&amp;Experience_Log!G278&amp;"; ("&amp;Experience_Log!H278&amp;")","")</f>
        <v/>
      </c>
    </row>
    <row r="581" spans="1:1" x14ac:dyDescent="0.25">
      <c r="A581" s="277" t="str">
        <f>IF(OR(Experience_Log!A279&lt;&gt;0,Experience_Log!E279&lt;&gt;0,Experience_Log!F279&lt;&gt;0,Experience_Log!G279&lt;&gt;0),IF(ISNUMBER(Experience_Log!A279),CONCATENATE(MONTH(Experience_Log!A279),"/",DAY(Experience_Log!A279),"/",YEAR(Experience_Log!A279)),Experience_Log!A279)&amp;"; "&amp;Experience_Log!C279&amp;"; "&amp;IF(Experience_Log!E279&lt;&gt;"","+"&amp;Experience_Log!E279,"")&amp;IF(Experience_Log!F279&lt;&gt;"","-"&amp;Experience_Log!F279,"")
&amp;"; "&amp;Experience_Log!G279&amp;"; ("&amp;Experience_Log!H279&amp;")","")</f>
        <v/>
      </c>
    </row>
    <row r="582" spans="1:1" x14ac:dyDescent="0.25">
      <c r="A582" s="277" t="str">
        <f>IF(OR(Experience_Log!A280&lt;&gt;0,Experience_Log!E280&lt;&gt;0,Experience_Log!F280&lt;&gt;0,Experience_Log!G280&lt;&gt;0),IF(ISNUMBER(Experience_Log!A280),CONCATENATE(MONTH(Experience_Log!A280),"/",DAY(Experience_Log!A280),"/",YEAR(Experience_Log!A280)),Experience_Log!A280)&amp;"; "&amp;Experience_Log!C280&amp;"; "&amp;IF(Experience_Log!E280&lt;&gt;"","+"&amp;Experience_Log!E280,"")&amp;IF(Experience_Log!F280&lt;&gt;"","-"&amp;Experience_Log!F280,"")
&amp;"; "&amp;Experience_Log!G280&amp;"; ("&amp;Experience_Log!H280&amp;")","")</f>
        <v/>
      </c>
    </row>
    <row r="583" spans="1:1" x14ac:dyDescent="0.25">
      <c r="A583" s="277" t="str">
        <f>IF(OR(Experience_Log!A281&lt;&gt;0,Experience_Log!E281&lt;&gt;0,Experience_Log!F281&lt;&gt;0,Experience_Log!G281&lt;&gt;0),IF(ISNUMBER(Experience_Log!A281),CONCATENATE(MONTH(Experience_Log!A281),"/",DAY(Experience_Log!A281),"/",YEAR(Experience_Log!A281)),Experience_Log!A281)&amp;"; "&amp;Experience_Log!C281&amp;"; "&amp;IF(Experience_Log!E281&lt;&gt;"","+"&amp;Experience_Log!E281,"")&amp;IF(Experience_Log!F281&lt;&gt;"","-"&amp;Experience_Log!F281,"")
&amp;"; "&amp;Experience_Log!G281&amp;"; ("&amp;Experience_Log!H281&amp;")","")</f>
        <v/>
      </c>
    </row>
    <row r="584" spans="1:1" x14ac:dyDescent="0.25">
      <c r="A584" s="277" t="str">
        <f>IF(OR(Experience_Log!A282&lt;&gt;0,Experience_Log!E282&lt;&gt;0,Experience_Log!F282&lt;&gt;0,Experience_Log!G282&lt;&gt;0),IF(ISNUMBER(Experience_Log!A282),CONCATENATE(MONTH(Experience_Log!A282),"/",DAY(Experience_Log!A282),"/",YEAR(Experience_Log!A282)),Experience_Log!A282)&amp;"; "&amp;Experience_Log!C282&amp;"; "&amp;IF(Experience_Log!E282&lt;&gt;"","+"&amp;Experience_Log!E282,"")&amp;IF(Experience_Log!F282&lt;&gt;"","-"&amp;Experience_Log!F282,"")
&amp;"; "&amp;Experience_Log!G282&amp;"; ("&amp;Experience_Log!H282&amp;")","")</f>
        <v/>
      </c>
    </row>
    <row r="585" spans="1:1" x14ac:dyDescent="0.25">
      <c r="A585" s="277" t="str">
        <f>IF(OR(Experience_Log!A283&lt;&gt;0,Experience_Log!E283&lt;&gt;0,Experience_Log!F283&lt;&gt;0,Experience_Log!G283&lt;&gt;0),IF(ISNUMBER(Experience_Log!A283),CONCATENATE(MONTH(Experience_Log!A283),"/",DAY(Experience_Log!A283),"/",YEAR(Experience_Log!A283)),Experience_Log!A283)&amp;"; "&amp;Experience_Log!C283&amp;"; "&amp;IF(Experience_Log!E283&lt;&gt;"","+"&amp;Experience_Log!E283,"")&amp;IF(Experience_Log!F283&lt;&gt;"","-"&amp;Experience_Log!F283,"")
&amp;"; "&amp;Experience_Log!G283&amp;"; ("&amp;Experience_Log!H283&amp;")","")</f>
        <v/>
      </c>
    </row>
    <row r="586" spans="1:1" x14ac:dyDescent="0.25">
      <c r="A586" s="277" t="str">
        <f>IF(OR(Experience_Log!A284&lt;&gt;0,Experience_Log!E284&lt;&gt;0,Experience_Log!F284&lt;&gt;0,Experience_Log!G284&lt;&gt;0),IF(ISNUMBER(Experience_Log!A284),CONCATENATE(MONTH(Experience_Log!A284),"/",DAY(Experience_Log!A284),"/",YEAR(Experience_Log!A284)),Experience_Log!A284)&amp;"; "&amp;Experience_Log!C284&amp;"; "&amp;IF(Experience_Log!E284&lt;&gt;"","+"&amp;Experience_Log!E284,"")&amp;IF(Experience_Log!F284&lt;&gt;"","-"&amp;Experience_Log!F284,"")
&amp;"; "&amp;Experience_Log!G284&amp;"; ("&amp;Experience_Log!H284&amp;")","")</f>
        <v/>
      </c>
    </row>
    <row r="587" spans="1:1" x14ac:dyDescent="0.25">
      <c r="A587" s="277" t="str">
        <f>IF(OR(Experience_Log!A285&lt;&gt;0,Experience_Log!E285&lt;&gt;0,Experience_Log!F285&lt;&gt;0,Experience_Log!G285&lt;&gt;0),IF(ISNUMBER(Experience_Log!A285),CONCATENATE(MONTH(Experience_Log!A285),"/",DAY(Experience_Log!A285),"/",YEAR(Experience_Log!A285)),Experience_Log!A285)&amp;"; "&amp;Experience_Log!C285&amp;"; "&amp;IF(Experience_Log!E285&lt;&gt;"","+"&amp;Experience_Log!E285,"")&amp;IF(Experience_Log!F285&lt;&gt;"","-"&amp;Experience_Log!F285,"")
&amp;"; "&amp;Experience_Log!G285&amp;"; ("&amp;Experience_Log!H285&amp;")","")</f>
        <v/>
      </c>
    </row>
    <row r="588" spans="1:1" x14ac:dyDescent="0.25">
      <c r="A588" s="277" t="str">
        <f>IF(OR(Experience_Log!A286&lt;&gt;0,Experience_Log!E286&lt;&gt;0,Experience_Log!F286&lt;&gt;0,Experience_Log!G286&lt;&gt;0),IF(ISNUMBER(Experience_Log!A286),CONCATENATE(MONTH(Experience_Log!A286),"/",DAY(Experience_Log!A286),"/",YEAR(Experience_Log!A286)),Experience_Log!A286)&amp;"; "&amp;Experience_Log!C286&amp;"; "&amp;IF(Experience_Log!E286&lt;&gt;"","+"&amp;Experience_Log!E286,"")&amp;IF(Experience_Log!F286&lt;&gt;"","-"&amp;Experience_Log!F286,"")
&amp;"; "&amp;Experience_Log!G286&amp;"; ("&amp;Experience_Log!H286&amp;")","")</f>
        <v/>
      </c>
    </row>
    <row r="589" spans="1:1" x14ac:dyDescent="0.25">
      <c r="A589" s="277" t="str">
        <f>IF(OR(Experience_Log!A287&lt;&gt;0,Experience_Log!E287&lt;&gt;0,Experience_Log!F287&lt;&gt;0,Experience_Log!G287&lt;&gt;0),IF(ISNUMBER(Experience_Log!A287),CONCATENATE(MONTH(Experience_Log!A287),"/",DAY(Experience_Log!A287),"/",YEAR(Experience_Log!A287)),Experience_Log!A287)&amp;"; "&amp;Experience_Log!C287&amp;"; "&amp;IF(Experience_Log!E287&lt;&gt;"","+"&amp;Experience_Log!E287,"")&amp;IF(Experience_Log!F287&lt;&gt;"","-"&amp;Experience_Log!F287,"")
&amp;"; "&amp;Experience_Log!G287&amp;"; ("&amp;Experience_Log!H287&amp;")","")</f>
        <v/>
      </c>
    </row>
    <row r="590" spans="1:1" x14ac:dyDescent="0.25">
      <c r="A590" s="277" t="str">
        <f>IF(OR(Experience_Log!A288&lt;&gt;0,Experience_Log!E288&lt;&gt;0,Experience_Log!F288&lt;&gt;0,Experience_Log!G288&lt;&gt;0),IF(ISNUMBER(Experience_Log!A288),CONCATENATE(MONTH(Experience_Log!A288),"/",DAY(Experience_Log!A288),"/",YEAR(Experience_Log!A288)),Experience_Log!A288)&amp;"; "&amp;Experience_Log!C288&amp;"; "&amp;IF(Experience_Log!E288&lt;&gt;"","+"&amp;Experience_Log!E288,"")&amp;IF(Experience_Log!F288&lt;&gt;"","-"&amp;Experience_Log!F288,"")
&amp;"; "&amp;Experience_Log!G288&amp;"; ("&amp;Experience_Log!H288&amp;")","")</f>
        <v/>
      </c>
    </row>
    <row r="591" spans="1:1" x14ac:dyDescent="0.25">
      <c r="A591" s="277" t="str">
        <f>IF(OR(Experience_Log!A289&lt;&gt;0,Experience_Log!E289&lt;&gt;0,Experience_Log!F289&lt;&gt;0,Experience_Log!G289&lt;&gt;0),IF(ISNUMBER(Experience_Log!A289),CONCATENATE(MONTH(Experience_Log!A289),"/",DAY(Experience_Log!A289),"/",YEAR(Experience_Log!A289)),Experience_Log!A289)&amp;"; "&amp;Experience_Log!C289&amp;"; "&amp;IF(Experience_Log!E289&lt;&gt;"","+"&amp;Experience_Log!E289,"")&amp;IF(Experience_Log!F289&lt;&gt;"","-"&amp;Experience_Log!F289,"")
&amp;"; "&amp;Experience_Log!G289&amp;"; ("&amp;Experience_Log!H289&amp;")","")</f>
        <v/>
      </c>
    </row>
    <row r="592" spans="1:1" x14ac:dyDescent="0.25">
      <c r="A592" s="277" t="str">
        <f>IF(OR(Experience_Log!A290&lt;&gt;0,Experience_Log!E290&lt;&gt;0,Experience_Log!F290&lt;&gt;0,Experience_Log!G290&lt;&gt;0),IF(ISNUMBER(Experience_Log!A290),CONCATENATE(MONTH(Experience_Log!A290),"/",DAY(Experience_Log!A290),"/",YEAR(Experience_Log!A290)),Experience_Log!A290)&amp;"; "&amp;Experience_Log!C290&amp;"; "&amp;IF(Experience_Log!E290&lt;&gt;"","+"&amp;Experience_Log!E290,"")&amp;IF(Experience_Log!F290&lt;&gt;"","-"&amp;Experience_Log!F290,"")
&amp;"; "&amp;Experience_Log!G290&amp;"; ("&amp;Experience_Log!H290&amp;")","")</f>
        <v/>
      </c>
    </row>
    <row r="593" spans="1:1" x14ac:dyDescent="0.25">
      <c r="A593" s="277" t="str">
        <f>IF(OR(Experience_Log!A291&lt;&gt;0,Experience_Log!E291&lt;&gt;0,Experience_Log!F291&lt;&gt;0,Experience_Log!G291&lt;&gt;0),IF(ISNUMBER(Experience_Log!A291),CONCATENATE(MONTH(Experience_Log!A291),"/",DAY(Experience_Log!A291),"/",YEAR(Experience_Log!A291)),Experience_Log!A291)&amp;"; "&amp;Experience_Log!C291&amp;"; "&amp;IF(Experience_Log!E291&lt;&gt;"","+"&amp;Experience_Log!E291,"")&amp;IF(Experience_Log!F291&lt;&gt;"","-"&amp;Experience_Log!F291,"")
&amp;"; "&amp;Experience_Log!G291&amp;"; ("&amp;Experience_Log!H291&amp;")","")</f>
        <v/>
      </c>
    </row>
    <row r="594" spans="1:1" x14ac:dyDescent="0.25">
      <c r="A594" s="277" t="str">
        <f>IF(OR(Experience_Log!A292&lt;&gt;0,Experience_Log!E292&lt;&gt;0,Experience_Log!F292&lt;&gt;0,Experience_Log!G292&lt;&gt;0),IF(ISNUMBER(Experience_Log!A292),CONCATENATE(MONTH(Experience_Log!A292),"/",DAY(Experience_Log!A292),"/",YEAR(Experience_Log!A292)),Experience_Log!A292)&amp;"; "&amp;Experience_Log!C292&amp;"; "&amp;IF(Experience_Log!E292&lt;&gt;"","+"&amp;Experience_Log!E292,"")&amp;IF(Experience_Log!F292&lt;&gt;"","-"&amp;Experience_Log!F292,"")
&amp;"; "&amp;Experience_Log!G292&amp;"; ("&amp;Experience_Log!H292&amp;")","")</f>
        <v/>
      </c>
    </row>
    <row r="595" spans="1:1" x14ac:dyDescent="0.25">
      <c r="A595" s="277" t="str">
        <f>IF(OR(Experience_Log!A293&lt;&gt;0,Experience_Log!E293&lt;&gt;0,Experience_Log!F293&lt;&gt;0,Experience_Log!G293&lt;&gt;0),IF(ISNUMBER(Experience_Log!A293),CONCATENATE(MONTH(Experience_Log!A293),"/",DAY(Experience_Log!A293),"/",YEAR(Experience_Log!A293)),Experience_Log!A293)&amp;"; "&amp;Experience_Log!C293&amp;"; "&amp;IF(Experience_Log!E293&lt;&gt;"","+"&amp;Experience_Log!E293,"")&amp;IF(Experience_Log!F293&lt;&gt;"","-"&amp;Experience_Log!F293,"")
&amp;"; "&amp;Experience_Log!G293&amp;"; ("&amp;Experience_Log!H293&amp;")","")</f>
        <v/>
      </c>
    </row>
    <row r="596" spans="1:1" x14ac:dyDescent="0.25">
      <c r="A596" s="277" t="str">
        <f>IF(OR(Experience_Log!A294&lt;&gt;0,Experience_Log!E294&lt;&gt;0,Experience_Log!F294&lt;&gt;0,Experience_Log!G294&lt;&gt;0),IF(ISNUMBER(Experience_Log!A294),CONCATENATE(MONTH(Experience_Log!A294),"/",DAY(Experience_Log!A294),"/",YEAR(Experience_Log!A294)),Experience_Log!A294)&amp;"; "&amp;Experience_Log!C294&amp;"; "&amp;IF(Experience_Log!E294&lt;&gt;"","+"&amp;Experience_Log!E294,"")&amp;IF(Experience_Log!F294&lt;&gt;"","-"&amp;Experience_Log!F294,"")
&amp;"; "&amp;Experience_Log!G294&amp;"; ("&amp;Experience_Log!H294&amp;")","")</f>
        <v/>
      </c>
    </row>
    <row r="597" spans="1:1" x14ac:dyDescent="0.25">
      <c r="A597" s="277" t="str">
        <f>IF(OR(Experience_Log!A295&lt;&gt;0,Experience_Log!E295&lt;&gt;0,Experience_Log!F295&lt;&gt;0,Experience_Log!G295&lt;&gt;0),IF(ISNUMBER(Experience_Log!A295),CONCATENATE(MONTH(Experience_Log!A295),"/",DAY(Experience_Log!A295),"/",YEAR(Experience_Log!A295)),Experience_Log!A295)&amp;"; "&amp;Experience_Log!C295&amp;"; "&amp;IF(Experience_Log!E295&lt;&gt;"","+"&amp;Experience_Log!E295,"")&amp;IF(Experience_Log!F295&lt;&gt;"","-"&amp;Experience_Log!F295,"")
&amp;"; "&amp;Experience_Log!G295&amp;"; ("&amp;Experience_Log!H295&amp;")","")</f>
        <v/>
      </c>
    </row>
    <row r="598" spans="1:1" x14ac:dyDescent="0.25">
      <c r="A598" s="277" t="str">
        <f>IF(OR(Experience_Log!A296&lt;&gt;0,Experience_Log!E296&lt;&gt;0,Experience_Log!F296&lt;&gt;0,Experience_Log!G296&lt;&gt;0),IF(ISNUMBER(Experience_Log!A296),CONCATENATE(MONTH(Experience_Log!A296),"/",DAY(Experience_Log!A296),"/",YEAR(Experience_Log!A296)),Experience_Log!A296)&amp;"; "&amp;Experience_Log!C296&amp;"; "&amp;IF(Experience_Log!E296&lt;&gt;"","+"&amp;Experience_Log!E296,"")&amp;IF(Experience_Log!F296&lt;&gt;"","-"&amp;Experience_Log!F296,"")
&amp;"; "&amp;Experience_Log!G296&amp;"; ("&amp;Experience_Log!H296&amp;")","")</f>
        <v/>
      </c>
    </row>
    <row r="599" spans="1:1" x14ac:dyDescent="0.25">
      <c r="A599" s="277" t="str">
        <f>IF(OR(Experience_Log!A297&lt;&gt;0,Experience_Log!E297&lt;&gt;0,Experience_Log!F297&lt;&gt;0,Experience_Log!G297&lt;&gt;0),IF(ISNUMBER(Experience_Log!A297),CONCATENATE(MONTH(Experience_Log!A297),"/",DAY(Experience_Log!A297),"/",YEAR(Experience_Log!A297)),Experience_Log!A297)&amp;"; "&amp;Experience_Log!C297&amp;"; "&amp;IF(Experience_Log!E297&lt;&gt;"","+"&amp;Experience_Log!E297,"")&amp;IF(Experience_Log!F297&lt;&gt;"","-"&amp;Experience_Log!F297,"")
&amp;"; "&amp;Experience_Log!G297&amp;"; ("&amp;Experience_Log!H297&amp;")","")</f>
        <v/>
      </c>
    </row>
    <row r="600" spans="1:1" x14ac:dyDescent="0.25">
      <c r="A600" s="277" t="str">
        <f>IF(OR(Experience_Log!A298&lt;&gt;0,Experience_Log!E298&lt;&gt;0,Experience_Log!F298&lt;&gt;0,Experience_Log!G298&lt;&gt;0),IF(ISNUMBER(Experience_Log!A298),CONCATENATE(MONTH(Experience_Log!A298),"/",DAY(Experience_Log!A298),"/",YEAR(Experience_Log!A298)),Experience_Log!A298)&amp;"; "&amp;Experience_Log!C298&amp;"; "&amp;IF(Experience_Log!E298&lt;&gt;"","+"&amp;Experience_Log!E298,"")&amp;IF(Experience_Log!F298&lt;&gt;"","-"&amp;Experience_Log!F298,"")
&amp;"; "&amp;Experience_Log!G298&amp;"; ("&amp;Experience_Log!H298&amp;")","")</f>
        <v/>
      </c>
    </row>
    <row r="601" spans="1:1" x14ac:dyDescent="0.25">
      <c r="A601" s="277" t="str">
        <f>IF(OR(Experience_Log!A299&lt;&gt;0,Experience_Log!E299&lt;&gt;0,Experience_Log!F299&lt;&gt;0,Experience_Log!G299&lt;&gt;0),IF(ISNUMBER(Experience_Log!A299),CONCATENATE(MONTH(Experience_Log!A299),"/",DAY(Experience_Log!A299),"/",YEAR(Experience_Log!A299)),Experience_Log!A299)&amp;"; "&amp;Experience_Log!C299&amp;"; "&amp;IF(Experience_Log!E299&lt;&gt;"","+"&amp;Experience_Log!E299,"")&amp;IF(Experience_Log!F299&lt;&gt;"","-"&amp;Experience_Log!F299,"")
&amp;"; "&amp;Experience_Log!G299&amp;"; ("&amp;Experience_Log!H299&amp;")","")</f>
        <v/>
      </c>
    </row>
    <row r="602" spans="1:1" x14ac:dyDescent="0.25">
      <c r="A602" s="277" t="str">
        <f>IF(OR(Experience_Log!A300&lt;&gt;0,Experience_Log!E300&lt;&gt;0,Experience_Log!F300&lt;&gt;0,Experience_Log!G300&lt;&gt;0),IF(ISNUMBER(Experience_Log!A300),CONCATENATE(MONTH(Experience_Log!A300),"/",DAY(Experience_Log!A300),"/",YEAR(Experience_Log!A300)),Experience_Log!A300)&amp;"; "&amp;Experience_Log!C300&amp;"; "&amp;IF(Experience_Log!E300&lt;&gt;"","+"&amp;Experience_Log!E300,"")&amp;IF(Experience_Log!F300&lt;&gt;"","-"&amp;Experience_Log!F300,"")
&amp;"; "&amp;Experience_Log!G300&amp;"; ("&amp;Experience_Log!H300&amp;")","")</f>
        <v/>
      </c>
    </row>
    <row r="603" spans="1:1" x14ac:dyDescent="0.25">
      <c r="A603" s="277" t="str">
        <f>IF(OR(Experience_Log!A301&lt;&gt;0,Experience_Log!E301&lt;&gt;0,Experience_Log!F301&lt;&gt;0,Experience_Log!G301&lt;&gt;0),IF(ISNUMBER(Experience_Log!A301),CONCATENATE(MONTH(Experience_Log!A301),"/",DAY(Experience_Log!A301),"/",YEAR(Experience_Log!A301)),Experience_Log!A301)&amp;"; "&amp;Experience_Log!C301&amp;"; "&amp;IF(Experience_Log!E301&lt;&gt;"","+"&amp;Experience_Log!E301,"")&amp;IF(Experience_Log!F301&lt;&gt;"","-"&amp;Experience_Log!F301,"")
&amp;"; "&amp;Experience_Log!G301&amp;"; ("&amp;Experience_Log!H301&amp;")","")</f>
        <v/>
      </c>
    </row>
    <row r="604" spans="1:1" x14ac:dyDescent="0.25">
      <c r="A604" s="277" t="str">
        <f>IF(OR(Experience_Log!A302&lt;&gt;0,Experience_Log!E302&lt;&gt;0,Experience_Log!F302&lt;&gt;0,Experience_Log!G302&lt;&gt;0),IF(ISNUMBER(Experience_Log!A302),CONCATENATE(MONTH(Experience_Log!A302),"/",DAY(Experience_Log!A302),"/",YEAR(Experience_Log!A302)),Experience_Log!A302)&amp;"; "&amp;Experience_Log!C302&amp;"; "&amp;IF(Experience_Log!E302&lt;&gt;"","+"&amp;Experience_Log!E302,"")&amp;IF(Experience_Log!F302&lt;&gt;"","-"&amp;Experience_Log!F302,"")
&amp;"; "&amp;Experience_Log!G302&amp;"; ("&amp;Experience_Log!H302&amp;")","")</f>
        <v/>
      </c>
    </row>
    <row r="605" spans="1:1" x14ac:dyDescent="0.25">
      <c r="A605" s="277" t="str">
        <f>IF(OR(Experience_Log!A303&lt;&gt;0,Experience_Log!E303&lt;&gt;0,Experience_Log!F303&lt;&gt;0,Experience_Log!G303&lt;&gt;0),IF(ISNUMBER(Experience_Log!A303),CONCATENATE(MONTH(Experience_Log!A303),"/",DAY(Experience_Log!A303),"/",YEAR(Experience_Log!A303)),Experience_Log!A303)&amp;"; "&amp;Experience_Log!C303&amp;"; "&amp;IF(Experience_Log!E303&lt;&gt;"","+"&amp;Experience_Log!E303,"")&amp;IF(Experience_Log!F303&lt;&gt;"","-"&amp;Experience_Log!F303,"")
&amp;"; "&amp;Experience_Log!G303&amp;"; ("&amp;Experience_Log!H303&amp;")","")</f>
        <v/>
      </c>
    </row>
    <row r="606" spans="1:1" x14ac:dyDescent="0.25">
      <c r="A606" s="277" t="str">
        <f>IF(OR(Experience_Log!A304&lt;&gt;0,Experience_Log!E304&lt;&gt;0,Experience_Log!F304&lt;&gt;0,Experience_Log!G304&lt;&gt;0),IF(ISNUMBER(Experience_Log!A304),CONCATENATE(MONTH(Experience_Log!A304),"/",DAY(Experience_Log!A304),"/",YEAR(Experience_Log!A304)),Experience_Log!A304)&amp;"; "&amp;Experience_Log!C304&amp;"; "&amp;IF(Experience_Log!E304&lt;&gt;"","+"&amp;Experience_Log!E304,"")&amp;IF(Experience_Log!F304&lt;&gt;"","-"&amp;Experience_Log!F304,"")
&amp;"; "&amp;Experience_Log!G304&amp;"; ("&amp;Experience_Log!H304&amp;")","")</f>
        <v/>
      </c>
    </row>
    <row r="607" spans="1:1" x14ac:dyDescent="0.25">
      <c r="A607" s="277" t="str">
        <f>IF(OR(Experience_Log!A305&lt;&gt;0,Experience_Log!E305&lt;&gt;0,Experience_Log!F305&lt;&gt;0,Experience_Log!G305&lt;&gt;0),IF(ISNUMBER(Experience_Log!A305),CONCATENATE(MONTH(Experience_Log!A305),"/",DAY(Experience_Log!A305),"/",YEAR(Experience_Log!A305)),Experience_Log!A305)&amp;"; "&amp;Experience_Log!C305&amp;"; "&amp;IF(Experience_Log!E305&lt;&gt;"","+"&amp;Experience_Log!E305,"")&amp;IF(Experience_Log!F305&lt;&gt;"","-"&amp;Experience_Log!F305,"")
&amp;"; "&amp;Experience_Log!G305&amp;"; ("&amp;Experience_Log!H305&amp;")","")</f>
        <v/>
      </c>
    </row>
    <row r="608" spans="1:1" x14ac:dyDescent="0.25">
      <c r="A608" s="277" t="str">
        <f>IF(OR(Experience_Log!A306&lt;&gt;0,Experience_Log!E306&lt;&gt;0,Experience_Log!F306&lt;&gt;0,Experience_Log!G306&lt;&gt;0),IF(ISNUMBER(Experience_Log!A306),CONCATENATE(MONTH(Experience_Log!A306),"/",DAY(Experience_Log!A306),"/",YEAR(Experience_Log!A306)),Experience_Log!A306)&amp;"; "&amp;Experience_Log!C306&amp;"; "&amp;IF(Experience_Log!E306&lt;&gt;"","+"&amp;Experience_Log!E306,"")&amp;IF(Experience_Log!F306&lt;&gt;"","-"&amp;Experience_Log!F306,"")
&amp;"; "&amp;Experience_Log!G306&amp;"; ("&amp;Experience_Log!H306&amp;")","")</f>
        <v/>
      </c>
    </row>
    <row r="609" spans="1:1" x14ac:dyDescent="0.25">
      <c r="A609" s="277" t="str">
        <f>IF(OR(Experience_Log!A307&lt;&gt;0,Experience_Log!E307&lt;&gt;0,Experience_Log!F307&lt;&gt;0,Experience_Log!G307&lt;&gt;0),IF(ISNUMBER(Experience_Log!A307),CONCATENATE(MONTH(Experience_Log!A307),"/",DAY(Experience_Log!A307),"/",YEAR(Experience_Log!A307)),Experience_Log!A307)&amp;"; "&amp;Experience_Log!C307&amp;"; "&amp;IF(Experience_Log!E307&lt;&gt;"","+"&amp;Experience_Log!E307,"")&amp;IF(Experience_Log!F307&lt;&gt;"","-"&amp;Experience_Log!F307,"")
&amp;"; "&amp;Experience_Log!G307&amp;"; ("&amp;Experience_Log!H307&amp;")","")</f>
        <v/>
      </c>
    </row>
    <row r="610" spans="1:1" x14ac:dyDescent="0.25">
      <c r="A610" s="277" t="str">
        <f>IF(OR(Experience_Log!A308&lt;&gt;0,Experience_Log!E308&lt;&gt;0,Experience_Log!F308&lt;&gt;0,Experience_Log!G308&lt;&gt;0),IF(ISNUMBER(Experience_Log!A308),CONCATENATE(MONTH(Experience_Log!A308),"/",DAY(Experience_Log!A308),"/",YEAR(Experience_Log!A308)),Experience_Log!A308)&amp;"; "&amp;Experience_Log!C308&amp;"; "&amp;IF(Experience_Log!E308&lt;&gt;"","+"&amp;Experience_Log!E308,"")&amp;IF(Experience_Log!F308&lt;&gt;"","-"&amp;Experience_Log!F308,"")
&amp;"; "&amp;Experience_Log!G308&amp;"; ("&amp;Experience_Log!H308&amp;")","")</f>
        <v/>
      </c>
    </row>
    <row r="611" spans="1:1" x14ac:dyDescent="0.25">
      <c r="A611" s="277" t="str">
        <f>IF(OR(Experience_Log!A309&lt;&gt;0,Experience_Log!E309&lt;&gt;0,Experience_Log!F309&lt;&gt;0,Experience_Log!G309&lt;&gt;0),IF(ISNUMBER(Experience_Log!A309),CONCATENATE(MONTH(Experience_Log!A309),"/",DAY(Experience_Log!A309),"/",YEAR(Experience_Log!A309)),Experience_Log!A309)&amp;"; "&amp;Experience_Log!C309&amp;"; "&amp;IF(Experience_Log!E309&lt;&gt;"","+"&amp;Experience_Log!E309,"")&amp;IF(Experience_Log!F309&lt;&gt;"","-"&amp;Experience_Log!F309,"")
&amp;"; "&amp;Experience_Log!G309&amp;"; ("&amp;Experience_Log!H309&amp;")","")</f>
        <v/>
      </c>
    </row>
    <row r="612" spans="1:1" x14ac:dyDescent="0.25">
      <c r="A612" s="277" t="str">
        <f>IF(OR(Experience_Log!A310&lt;&gt;0,Experience_Log!E310&lt;&gt;0,Experience_Log!F310&lt;&gt;0,Experience_Log!G310&lt;&gt;0),IF(ISNUMBER(Experience_Log!A310),CONCATENATE(MONTH(Experience_Log!A310),"/",DAY(Experience_Log!A310),"/",YEAR(Experience_Log!A310)),Experience_Log!A310)&amp;"; "&amp;Experience_Log!C310&amp;"; "&amp;IF(Experience_Log!E310&lt;&gt;"","+"&amp;Experience_Log!E310,"")&amp;IF(Experience_Log!F310&lt;&gt;"","-"&amp;Experience_Log!F310,"")
&amp;"; "&amp;Experience_Log!G310&amp;"; ("&amp;Experience_Log!H310&amp;")","")</f>
        <v/>
      </c>
    </row>
    <row r="613" spans="1:1" x14ac:dyDescent="0.25">
      <c r="A613" s="277" t="str">
        <f>IF(OR(Experience_Log!A311&lt;&gt;0,Experience_Log!E311&lt;&gt;0,Experience_Log!F311&lt;&gt;0,Experience_Log!G311&lt;&gt;0),IF(ISNUMBER(Experience_Log!A311),CONCATENATE(MONTH(Experience_Log!A311),"/",DAY(Experience_Log!A311),"/",YEAR(Experience_Log!A311)),Experience_Log!A311)&amp;"; "&amp;Experience_Log!C311&amp;"; "&amp;IF(Experience_Log!E311&lt;&gt;"","+"&amp;Experience_Log!E311,"")&amp;IF(Experience_Log!F311&lt;&gt;"","-"&amp;Experience_Log!F311,"")
&amp;"; "&amp;Experience_Log!G311&amp;"; ("&amp;Experience_Log!H311&amp;")","")</f>
        <v/>
      </c>
    </row>
    <row r="614" spans="1:1" x14ac:dyDescent="0.25">
      <c r="A614" s="277" t="str">
        <f>IF(OR(Experience_Log!A312&lt;&gt;0,Experience_Log!E312&lt;&gt;0,Experience_Log!F312&lt;&gt;0,Experience_Log!G312&lt;&gt;0),IF(ISNUMBER(Experience_Log!A312),CONCATENATE(MONTH(Experience_Log!A312),"/",DAY(Experience_Log!A312),"/",YEAR(Experience_Log!A312)),Experience_Log!A312)&amp;"; "&amp;Experience_Log!C312&amp;"; "&amp;IF(Experience_Log!E312&lt;&gt;"","+"&amp;Experience_Log!E312,"")&amp;IF(Experience_Log!F312&lt;&gt;"","-"&amp;Experience_Log!F312,"")
&amp;"; "&amp;Experience_Log!G312&amp;"; ("&amp;Experience_Log!H312&amp;")","")</f>
        <v/>
      </c>
    </row>
    <row r="615" spans="1:1" x14ac:dyDescent="0.25">
      <c r="A615" s="277" t="str">
        <f>IF(OR(Experience_Log!A313&lt;&gt;0,Experience_Log!E313&lt;&gt;0,Experience_Log!F313&lt;&gt;0,Experience_Log!G313&lt;&gt;0),IF(ISNUMBER(Experience_Log!A313),CONCATENATE(MONTH(Experience_Log!A313),"/",DAY(Experience_Log!A313),"/",YEAR(Experience_Log!A313)),Experience_Log!A313)&amp;"; "&amp;Experience_Log!C313&amp;"; "&amp;IF(Experience_Log!E313&lt;&gt;"","+"&amp;Experience_Log!E313,"")&amp;IF(Experience_Log!F313&lt;&gt;"","-"&amp;Experience_Log!F313,"")
&amp;"; "&amp;Experience_Log!G313&amp;"; ("&amp;Experience_Log!H313&amp;")","")</f>
        <v/>
      </c>
    </row>
    <row r="616" spans="1:1" x14ac:dyDescent="0.25">
      <c r="A616" s="277" t="str">
        <f>IF(OR(Experience_Log!A314&lt;&gt;0,Experience_Log!E314&lt;&gt;0,Experience_Log!F314&lt;&gt;0,Experience_Log!G314&lt;&gt;0),IF(ISNUMBER(Experience_Log!A314),CONCATENATE(MONTH(Experience_Log!A314),"/",DAY(Experience_Log!A314),"/",YEAR(Experience_Log!A314)),Experience_Log!A314)&amp;"; "&amp;Experience_Log!C314&amp;"; "&amp;IF(Experience_Log!E314&lt;&gt;"","+"&amp;Experience_Log!E314,"")&amp;IF(Experience_Log!F314&lt;&gt;"","-"&amp;Experience_Log!F314,"")
&amp;"; "&amp;Experience_Log!G314&amp;"; ("&amp;Experience_Log!H314&amp;")","")</f>
        <v/>
      </c>
    </row>
    <row r="617" spans="1:1" x14ac:dyDescent="0.25">
      <c r="A617" s="277" t="str">
        <f>IF(OR(Experience_Log!A315&lt;&gt;0,Experience_Log!E315&lt;&gt;0,Experience_Log!F315&lt;&gt;0,Experience_Log!G315&lt;&gt;0),IF(ISNUMBER(Experience_Log!A315),CONCATENATE(MONTH(Experience_Log!A315),"/",DAY(Experience_Log!A315),"/",YEAR(Experience_Log!A315)),Experience_Log!A315)&amp;"; "&amp;Experience_Log!C315&amp;"; "&amp;IF(Experience_Log!E315&lt;&gt;"","+"&amp;Experience_Log!E315,"")&amp;IF(Experience_Log!F315&lt;&gt;"","-"&amp;Experience_Log!F315,"")
&amp;"; "&amp;Experience_Log!G315&amp;"; ("&amp;Experience_Log!H315&amp;")","")</f>
        <v/>
      </c>
    </row>
    <row r="618" spans="1:1" x14ac:dyDescent="0.25">
      <c r="A618" s="277" t="str">
        <f>IF(OR(Experience_Log!A316&lt;&gt;0,Experience_Log!E316&lt;&gt;0,Experience_Log!F316&lt;&gt;0,Experience_Log!G316&lt;&gt;0),IF(ISNUMBER(Experience_Log!A316),CONCATENATE(MONTH(Experience_Log!A316),"/",DAY(Experience_Log!A316),"/",YEAR(Experience_Log!A316)),Experience_Log!A316)&amp;"; "&amp;Experience_Log!C316&amp;"; "&amp;IF(Experience_Log!E316&lt;&gt;"","+"&amp;Experience_Log!E316,"")&amp;IF(Experience_Log!F316&lt;&gt;"","-"&amp;Experience_Log!F316,"")
&amp;"; "&amp;Experience_Log!G316&amp;"; ("&amp;Experience_Log!H316&amp;")","")</f>
        <v/>
      </c>
    </row>
    <row r="619" spans="1:1" x14ac:dyDescent="0.25">
      <c r="A619" s="277" t="str">
        <f>IF(OR(Experience_Log!A317&lt;&gt;0,Experience_Log!E317&lt;&gt;0,Experience_Log!F317&lt;&gt;0,Experience_Log!G317&lt;&gt;0),IF(ISNUMBER(Experience_Log!A317),CONCATENATE(MONTH(Experience_Log!A317),"/",DAY(Experience_Log!A317),"/",YEAR(Experience_Log!A317)),Experience_Log!A317)&amp;"; "&amp;Experience_Log!C317&amp;"; "&amp;IF(Experience_Log!E317&lt;&gt;"","+"&amp;Experience_Log!E317,"")&amp;IF(Experience_Log!F317&lt;&gt;"","-"&amp;Experience_Log!F317,"")
&amp;"; "&amp;Experience_Log!G317&amp;"; ("&amp;Experience_Log!H317&amp;")","")</f>
        <v/>
      </c>
    </row>
    <row r="620" spans="1:1" x14ac:dyDescent="0.25">
      <c r="A620" s="277" t="str">
        <f>IF(OR(Experience_Log!A318&lt;&gt;0,Experience_Log!E318&lt;&gt;0,Experience_Log!F318&lt;&gt;0,Experience_Log!G318&lt;&gt;0),IF(ISNUMBER(Experience_Log!A318),CONCATENATE(MONTH(Experience_Log!A318),"/",DAY(Experience_Log!A318),"/",YEAR(Experience_Log!A318)),Experience_Log!A318)&amp;"; "&amp;Experience_Log!C318&amp;"; "&amp;IF(Experience_Log!E318&lt;&gt;"","+"&amp;Experience_Log!E318,"")&amp;IF(Experience_Log!F318&lt;&gt;"","-"&amp;Experience_Log!F318,"")
&amp;"; "&amp;Experience_Log!G318&amp;"; ("&amp;Experience_Log!H318&amp;")","")</f>
        <v/>
      </c>
    </row>
    <row r="621" spans="1:1" x14ac:dyDescent="0.25">
      <c r="A621" s="277" t="str">
        <f>IF(OR(Experience_Log!A319&lt;&gt;0,Experience_Log!E319&lt;&gt;0,Experience_Log!F319&lt;&gt;0,Experience_Log!G319&lt;&gt;0),IF(ISNUMBER(Experience_Log!A319),CONCATENATE(MONTH(Experience_Log!A319),"/",DAY(Experience_Log!A319),"/",YEAR(Experience_Log!A319)),Experience_Log!A319)&amp;"; "&amp;Experience_Log!C319&amp;"; "&amp;IF(Experience_Log!E319&lt;&gt;"","+"&amp;Experience_Log!E319,"")&amp;IF(Experience_Log!F319&lt;&gt;"","-"&amp;Experience_Log!F319,"")
&amp;"; "&amp;Experience_Log!G319&amp;"; ("&amp;Experience_Log!H319&amp;")","")</f>
        <v/>
      </c>
    </row>
    <row r="622" spans="1:1" x14ac:dyDescent="0.25">
      <c r="A622" s="277" t="str">
        <f>IF(OR(Experience_Log!A320&lt;&gt;0,Experience_Log!E320&lt;&gt;0,Experience_Log!F320&lt;&gt;0,Experience_Log!G320&lt;&gt;0),IF(ISNUMBER(Experience_Log!A320),CONCATENATE(MONTH(Experience_Log!A320),"/",DAY(Experience_Log!A320),"/",YEAR(Experience_Log!A320)),Experience_Log!A320)&amp;"; "&amp;Experience_Log!C320&amp;"; "&amp;IF(Experience_Log!E320&lt;&gt;"","+"&amp;Experience_Log!E320,"")&amp;IF(Experience_Log!F320&lt;&gt;"","-"&amp;Experience_Log!F320,"")
&amp;"; "&amp;Experience_Log!G320&amp;"; ("&amp;Experience_Log!H320&amp;")","")</f>
        <v/>
      </c>
    </row>
    <row r="623" spans="1:1" x14ac:dyDescent="0.25">
      <c r="A623" s="277" t="str">
        <f>IF(OR(Experience_Log!A321&lt;&gt;0,Experience_Log!E321&lt;&gt;0,Experience_Log!F321&lt;&gt;0,Experience_Log!G321&lt;&gt;0),IF(ISNUMBER(Experience_Log!A321),CONCATENATE(MONTH(Experience_Log!A321),"/",DAY(Experience_Log!A321),"/",YEAR(Experience_Log!A321)),Experience_Log!A321)&amp;"; "&amp;Experience_Log!C321&amp;"; "&amp;IF(Experience_Log!E321&lt;&gt;"","+"&amp;Experience_Log!E321,"")&amp;IF(Experience_Log!F321&lt;&gt;"","-"&amp;Experience_Log!F321,"")
&amp;"; "&amp;Experience_Log!G321&amp;"; ("&amp;Experience_Log!H321&amp;")","")</f>
        <v/>
      </c>
    </row>
    <row r="624" spans="1:1" x14ac:dyDescent="0.25">
      <c r="A624" s="277" t="str">
        <f>IF(OR(Experience_Log!A322&lt;&gt;0,Experience_Log!E322&lt;&gt;0,Experience_Log!F322&lt;&gt;0,Experience_Log!G322&lt;&gt;0),IF(ISNUMBER(Experience_Log!A322),CONCATENATE(MONTH(Experience_Log!A322),"/",DAY(Experience_Log!A322),"/",YEAR(Experience_Log!A322)),Experience_Log!A322)&amp;"; "&amp;Experience_Log!C322&amp;"; "&amp;IF(Experience_Log!E322&lt;&gt;"","+"&amp;Experience_Log!E322,"")&amp;IF(Experience_Log!F322&lt;&gt;"","-"&amp;Experience_Log!F322,"")
&amp;"; "&amp;Experience_Log!G322&amp;"; ("&amp;Experience_Log!H322&amp;")","")</f>
        <v/>
      </c>
    </row>
    <row r="625" spans="1:1" x14ac:dyDescent="0.25">
      <c r="A625" s="277" t="str">
        <f>IF(OR(Experience_Log!A323&lt;&gt;0,Experience_Log!E323&lt;&gt;0,Experience_Log!F323&lt;&gt;0,Experience_Log!G323&lt;&gt;0),IF(ISNUMBER(Experience_Log!A323),CONCATENATE(MONTH(Experience_Log!A323),"/",DAY(Experience_Log!A323),"/",YEAR(Experience_Log!A323)),Experience_Log!A323)&amp;"; "&amp;Experience_Log!C323&amp;"; "&amp;IF(Experience_Log!E323&lt;&gt;"","+"&amp;Experience_Log!E323,"")&amp;IF(Experience_Log!F323&lt;&gt;"","-"&amp;Experience_Log!F323,"")
&amp;"; "&amp;Experience_Log!G323&amp;"; ("&amp;Experience_Log!H323&amp;")","")</f>
        <v/>
      </c>
    </row>
    <row r="626" spans="1:1" x14ac:dyDescent="0.25">
      <c r="A626" s="277" t="str">
        <f>IF(OR(Experience_Log!A324&lt;&gt;0,Experience_Log!E324&lt;&gt;0,Experience_Log!F324&lt;&gt;0,Experience_Log!G324&lt;&gt;0),IF(ISNUMBER(Experience_Log!A324),CONCATENATE(MONTH(Experience_Log!A324),"/",DAY(Experience_Log!A324),"/",YEAR(Experience_Log!A324)),Experience_Log!A324)&amp;"; "&amp;Experience_Log!C324&amp;"; "&amp;IF(Experience_Log!E324&lt;&gt;"","+"&amp;Experience_Log!E324,"")&amp;IF(Experience_Log!F324&lt;&gt;"","-"&amp;Experience_Log!F324,"")
&amp;"; "&amp;Experience_Log!G324&amp;"; ("&amp;Experience_Log!H324&amp;")","")</f>
        <v/>
      </c>
    </row>
    <row r="627" spans="1:1" x14ac:dyDescent="0.25">
      <c r="A627" s="277" t="str">
        <f>IF(OR(Experience_Log!A325&lt;&gt;0,Experience_Log!E325&lt;&gt;0,Experience_Log!F325&lt;&gt;0,Experience_Log!G325&lt;&gt;0),IF(ISNUMBER(Experience_Log!A325),CONCATENATE(MONTH(Experience_Log!A325),"/",DAY(Experience_Log!A325),"/",YEAR(Experience_Log!A325)),Experience_Log!A325)&amp;"; "&amp;Experience_Log!C325&amp;"; "&amp;IF(Experience_Log!E325&lt;&gt;"","+"&amp;Experience_Log!E325,"")&amp;IF(Experience_Log!F325&lt;&gt;"","-"&amp;Experience_Log!F325,"")
&amp;"; "&amp;Experience_Log!G325&amp;"; ("&amp;Experience_Log!H325&amp;")","")</f>
        <v/>
      </c>
    </row>
    <row r="628" spans="1:1" x14ac:dyDescent="0.25">
      <c r="A628" s="277" t="str">
        <f>IF(OR(Experience_Log!A326&lt;&gt;0,Experience_Log!E326&lt;&gt;0,Experience_Log!F326&lt;&gt;0,Experience_Log!G326&lt;&gt;0),IF(ISNUMBER(Experience_Log!A326),CONCATENATE(MONTH(Experience_Log!A326),"/",DAY(Experience_Log!A326),"/",YEAR(Experience_Log!A326)),Experience_Log!A326)&amp;"; "&amp;Experience_Log!C326&amp;"; "&amp;IF(Experience_Log!E326&lt;&gt;"","+"&amp;Experience_Log!E326,"")&amp;IF(Experience_Log!F326&lt;&gt;"","-"&amp;Experience_Log!F326,"")
&amp;"; "&amp;Experience_Log!G326&amp;"; ("&amp;Experience_Log!H326&amp;")","")</f>
        <v/>
      </c>
    </row>
    <row r="629" spans="1:1" x14ac:dyDescent="0.25">
      <c r="A629" s="277" t="str">
        <f>IF(OR(Experience_Log!A327&lt;&gt;0,Experience_Log!E327&lt;&gt;0,Experience_Log!F327&lt;&gt;0,Experience_Log!G327&lt;&gt;0),IF(ISNUMBER(Experience_Log!A327),CONCATENATE(MONTH(Experience_Log!A327),"/",DAY(Experience_Log!A327),"/",YEAR(Experience_Log!A327)),Experience_Log!A327)&amp;"; "&amp;Experience_Log!C327&amp;"; "&amp;IF(Experience_Log!E327&lt;&gt;"","+"&amp;Experience_Log!E327,"")&amp;IF(Experience_Log!F327&lt;&gt;"","-"&amp;Experience_Log!F327,"")
&amp;"; "&amp;Experience_Log!G327&amp;"; ("&amp;Experience_Log!H327&amp;")","")</f>
        <v/>
      </c>
    </row>
    <row r="630" spans="1:1" x14ac:dyDescent="0.25">
      <c r="A630" s="277" t="str">
        <f>IF(OR(Experience_Log!A328&lt;&gt;0,Experience_Log!E328&lt;&gt;0,Experience_Log!F328&lt;&gt;0,Experience_Log!G328&lt;&gt;0),IF(ISNUMBER(Experience_Log!A328),CONCATENATE(MONTH(Experience_Log!A328),"/",DAY(Experience_Log!A328),"/",YEAR(Experience_Log!A328)),Experience_Log!A328)&amp;"; "&amp;Experience_Log!C328&amp;"; "&amp;IF(Experience_Log!E328&lt;&gt;"","+"&amp;Experience_Log!E328,"")&amp;IF(Experience_Log!F328&lt;&gt;"","-"&amp;Experience_Log!F328,"")
&amp;"; "&amp;Experience_Log!G328&amp;"; ("&amp;Experience_Log!H328&amp;")","")</f>
        <v/>
      </c>
    </row>
    <row r="631" spans="1:1" x14ac:dyDescent="0.25">
      <c r="A631" s="277" t="str">
        <f>IF(OR(Experience_Log!A329&lt;&gt;0,Experience_Log!E329&lt;&gt;0,Experience_Log!F329&lt;&gt;0,Experience_Log!G329&lt;&gt;0),IF(ISNUMBER(Experience_Log!A329),CONCATENATE(MONTH(Experience_Log!A329),"/",DAY(Experience_Log!A329),"/",YEAR(Experience_Log!A329)),Experience_Log!A329)&amp;"; "&amp;Experience_Log!C329&amp;"; "&amp;IF(Experience_Log!E329&lt;&gt;"","+"&amp;Experience_Log!E329,"")&amp;IF(Experience_Log!F329&lt;&gt;"","-"&amp;Experience_Log!F329,"")
&amp;"; "&amp;Experience_Log!G329&amp;"; ("&amp;Experience_Log!H329&amp;")","")</f>
        <v/>
      </c>
    </row>
    <row r="632" spans="1:1" x14ac:dyDescent="0.25">
      <c r="A632" s="277" t="str">
        <f>IF(OR(Experience_Log!A330&lt;&gt;0,Experience_Log!E330&lt;&gt;0,Experience_Log!F330&lt;&gt;0,Experience_Log!G330&lt;&gt;0),IF(ISNUMBER(Experience_Log!A330),CONCATENATE(MONTH(Experience_Log!A330),"/",DAY(Experience_Log!A330),"/",YEAR(Experience_Log!A330)),Experience_Log!A330)&amp;"; "&amp;Experience_Log!C330&amp;"; "&amp;IF(Experience_Log!E330&lt;&gt;"","+"&amp;Experience_Log!E330,"")&amp;IF(Experience_Log!F330&lt;&gt;"","-"&amp;Experience_Log!F330,"")
&amp;"; "&amp;Experience_Log!G330&amp;"; ("&amp;Experience_Log!H330&amp;")","")</f>
        <v/>
      </c>
    </row>
    <row r="633" spans="1:1" x14ac:dyDescent="0.25">
      <c r="A633" s="277" t="str">
        <f>IF(OR(Experience_Log!A331&lt;&gt;0,Experience_Log!E331&lt;&gt;0,Experience_Log!F331&lt;&gt;0,Experience_Log!G331&lt;&gt;0),IF(ISNUMBER(Experience_Log!A331),CONCATENATE(MONTH(Experience_Log!A331),"/",DAY(Experience_Log!A331),"/",YEAR(Experience_Log!A331)),Experience_Log!A331)&amp;"; "&amp;Experience_Log!C331&amp;"; "&amp;IF(Experience_Log!E331&lt;&gt;"","+"&amp;Experience_Log!E331,"")&amp;IF(Experience_Log!F331&lt;&gt;"","-"&amp;Experience_Log!F331,"")
&amp;"; "&amp;Experience_Log!G331&amp;"; ("&amp;Experience_Log!H331&amp;")","")</f>
        <v/>
      </c>
    </row>
    <row r="634" spans="1:1" x14ac:dyDescent="0.25">
      <c r="A634" s="277" t="str">
        <f>IF(OR(Experience_Log!A332&lt;&gt;0,Experience_Log!E332&lt;&gt;0,Experience_Log!F332&lt;&gt;0,Experience_Log!G332&lt;&gt;0),IF(ISNUMBER(Experience_Log!A332),CONCATENATE(MONTH(Experience_Log!A332),"/",DAY(Experience_Log!A332),"/",YEAR(Experience_Log!A332)),Experience_Log!A332)&amp;"; "&amp;Experience_Log!C332&amp;"; "&amp;IF(Experience_Log!E332&lt;&gt;"","+"&amp;Experience_Log!E332,"")&amp;IF(Experience_Log!F332&lt;&gt;"","-"&amp;Experience_Log!F332,"")
&amp;"; "&amp;Experience_Log!G332&amp;"; ("&amp;Experience_Log!H332&amp;")","")</f>
        <v/>
      </c>
    </row>
    <row r="635" spans="1:1" x14ac:dyDescent="0.25">
      <c r="A635" s="277" t="str">
        <f>IF(OR(Experience_Log!A333&lt;&gt;0,Experience_Log!E333&lt;&gt;0,Experience_Log!F333&lt;&gt;0,Experience_Log!G333&lt;&gt;0),IF(ISNUMBER(Experience_Log!A333),CONCATENATE(MONTH(Experience_Log!A333),"/",DAY(Experience_Log!A333),"/",YEAR(Experience_Log!A333)),Experience_Log!A333)&amp;"; "&amp;Experience_Log!C333&amp;"; "&amp;IF(Experience_Log!E333&lt;&gt;"","+"&amp;Experience_Log!E333,"")&amp;IF(Experience_Log!F333&lt;&gt;"","-"&amp;Experience_Log!F333,"")
&amp;"; "&amp;Experience_Log!G333&amp;"; ("&amp;Experience_Log!H333&amp;")","")</f>
        <v/>
      </c>
    </row>
    <row r="636" spans="1:1" x14ac:dyDescent="0.25">
      <c r="A636" s="277" t="str">
        <f>IF(OR(Experience_Log!A334&lt;&gt;0,Experience_Log!E334&lt;&gt;0,Experience_Log!F334&lt;&gt;0,Experience_Log!G334&lt;&gt;0),IF(ISNUMBER(Experience_Log!A334),CONCATENATE(MONTH(Experience_Log!A334),"/",DAY(Experience_Log!A334),"/",YEAR(Experience_Log!A334)),Experience_Log!A334)&amp;"; "&amp;Experience_Log!C334&amp;"; "&amp;IF(Experience_Log!E334&lt;&gt;"","+"&amp;Experience_Log!E334,"")&amp;IF(Experience_Log!F334&lt;&gt;"","-"&amp;Experience_Log!F334,"")
&amp;"; "&amp;Experience_Log!G334&amp;"; ("&amp;Experience_Log!H334&amp;")","")</f>
        <v/>
      </c>
    </row>
    <row r="637" spans="1:1" x14ac:dyDescent="0.25">
      <c r="A637" s="277" t="str">
        <f>IF(OR(Experience_Log!A335&lt;&gt;0,Experience_Log!E335&lt;&gt;0,Experience_Log!F335&lt;&gt;0,Experience_Log!G335&lt;&gt;0),IF(ISNUMBER(Experience_Log!A335),CONCATENATE(MONTH(Experience_Log!A335),"/",DAY(Experience_Log!A335),"/",YEAR(Experience_Log!A335)),Experience_Log!A335)&amp;"; "&amp;Experience_Log!C335&amp;"; "&amp;IF(Experience_Log!E335&lt;&gt;"","+"&amp;Experience_Log!E335,"")&amp;IF(Experience_Log!F335&lt;&gt;"","-"&amp;Experience_Log!F335,"")
&amp;"; "&amp;Experience_Log!G335&amp;"; ("&amp;Experience_Log!H335&amp;")","")</f>
        <v/>
      </c>
    </row>
    <row r="638" spans="1:1" x14ac:dyDescent="0.25">
      <c r="A638" s="277" t="str">
        <f>IF(OR(Experience_Log!A336&lt;&gt;0,Experience_Log!E336&lt;&gt;0,Experience_Log!F336&lt;&gt;0,Experience_Log!G336&lt;&gt;0),IF(ISNUMBER(Experience_Log!A336),CONCATENATE(MONTH(Experience_Log!A336),"/",DAY(Experience_Log!A336),"/",YEAR(Experience_Log!A336)),Experience_Log!A336)&amp;"; "&amp;Experience_Log!C336&amp;"; "&amp;IF(Experience_Log!E336&lt;&gt;"","+"&amp;Experience_Log!E336,"")&amp;IF(Experience_Log!F336&lt;&gt;"","-"&amp;Experience_Log!F336,"")
&amp;"; "&amp;Experience_Log!G336&amp;"; ("&amp;Experience_Log!H336&amp;")","")</f>
        <v/>
      </c>
    </row>
    <row r="639" spans="1:1" x14ac:dyDescent="0.25">
      <c r="A639" s="277" t="str">
        <f>IF(OR(Experience_Log!A337&lt;&gt;0,Experience_Log!E337&lt;&gt;0,Experience_Log!F337&lt;&gt;0,Experience_Log!G337&lt;&gt;0),IF(ISNUMBER(Experience_Log!A337),CONCATENATE(MONTH(Experience_Log!A337),"/",DAY(Experience_Log!A337),"/",YEAR(Experience_Log!A337)),Experience_Log!A337)&amp;"; "&amp;Experience_Log!C337&amp;"; "&amp;IF(Experience_Log!E337&lt;&gt;"","+"&amp;Experience_Log!E337,"")&amp;IF(Experience_Log!F337&lt;&gt;"","-"&amp;Experience_Log!F337,"")
&amp;"; "&amp;Experience_Log!G337&amp;"; ("&amp;Experience_Log!H337&amp;")","")</f>
        <v/>
      </c>
    </row>
    <row r="640" spans="1:1" x14ac:dyDescent="0.25">
      <c r="A640" s="277" t="str">
        <f>IF(OR(Experience_Log!A338&lt;&gt;0,Experience_Log!E338&lt;&gt;0,Experience_Log!F338&lt;&gt;0,Experience_Log!G338&lt;&gt;0),IF(ISNUMBER(Experience_Log!A338),CONCATENATE(MONTH(Experience_Log!A338),"/",DAY(Experience_Log!A338),"/",YEAR(Experience_Log!A338)),Experience_Log!A338)&amp;"; "&amp;Experience_Log!C338&amp;"; "&amp;IF(Experience_Log!E338&lt;&gt;"","+"&amp;Experience_Log!E338,"")&amp;IF(Experience_Log!F338&lt;&gt;"","-"&amp;Experience_Log!F338,"")
&amp;"; "&amp;Experience_Log!G338&amp;"; ("&amp;Experience_Log!H338&amp;")","")</f>
        <v/>
      </c>
    </row>
    <row r="641" spans="1:1" x14ac:dyDescent="0.25">
      <c r="A641" s="277" t="str">
        <f>IF(OR(Experience_Log!A339&lt;&gt;0,Experience_Log!E339&lt;&gt;0,Experience_Log!F339&lt;&gt;0,Experience_Log!G339&lt;&gt;0),IF(ISNUMBER(Experience_Log!A339),CONCATENATE(MONTH(Experience_Log!A339),"/",DAY(Experience_Log!A339),"/",YEAR(Experience_Log!A339)),Experience_Log!A339)&amp;"; "&amp;Experience_Log!C339&amp;"; "&amp;IF(Experience_Log!E339&lt;&gt;"","+"&amp;Experience_Log!E339,"")&amp;IF(Experience_Log!F339&lt;&gt;"","-"&amp;Experience_Log!F339,"")
&amp;"; "&amp;Experience_Log!G339&amp;"; ("&amp;Experience_Log!H339&amp;")","")</f>
        <v/>
      </c>
    </row>
    <row r="642" spans="1:1" x14ac:dyDescent="0.25">
      <c r="A642" s="277" t="str">
        <f>IF(OR(Experience_Log!A340&lt;&gt;0,Experience_Log!E340&lt;&gt;0,Experience_Log!F340&lt;&gt;0,Experience_Log!G340&lt;&gt;0),IF(ISNUMBER(Experience_Log!A340),CONCATENATE(MONTH(Experience_Log!A340),"/",DAY(Experience_Log!A340),"/",YEAR(Experience_Log!A340)),Experience_Log!A340)&amp;"; "&amp;Experience_Log!C340&amp;"; "&amp;IF(Experience_Log!E340&lt;&gt;"","+"&amp;Experience_Log!E340,"")&amp;IF(Experience_Log!F340&lt;&gt;"","-"&amp;Experience_Log!F340,"")
&amp;"; "&amp;Experience_Log!G340&amp;"; ("&amp;Experience_Log!H340&amp;")","")</f>
        <v/>
      </c>
    </row>
    <row r="643" spans="1:1" x14ac:dyDescent="0.25">
      <c r="A643" s="277" t="str">
        <f>IF(OR(Experience_Log!A341&lt;&gt;0,Experience_Log!E341&lt;&gt;0,Experience_Log!F341&lt;&gt;0,Experience_Log!G341&lt;&gt;0),IF(ISNUMBER(Experience_Log!A341),CONCATENATE(MONTH(Experience_Log!A341),"/",DAY(Experience_Log!A341),"/",YEAR(Experience_Log!A341)),Experience_Log!A341)&amp;"; "&amp;Experience_Log!C341&amp;"; "&amp;IF(Experience_Log!E341&lt;&gt;"","+"&amp;Experience_Log!E341,"")&amp;IF(Experience_Log!F341&lt;&gt;"","-"&amp;Experience_Log!F341,"")
&amp;"; "&amp;Experience_Log!G341&amp;"; ("&amp;Experience_Log!H341&amp;")","")</f>
        <v/>
      </c>
    </row>
    <row r="644" spans="1:1" x14ac:dyDescent="0.25">
      <c r="A644" s="277" t="str">
        <f>IF(OR(Experience_Log!A342&lt;&gt;0,Experience_Log!E342&lt;&gt;0,Experience_Log!F342&lt;&gt;0,Experience_Log!G342&lt;&gt;0),IF(ISNUMBER(Experience_Log!A342),CONCATENATE(MONTH(Experience_Log!A342),"/",DAY(Experience_Log!A342),"/",YEAR(Experience_Log!A342)),Experience_Log!A342)&amp;"; "&amp;Experience_Log!C342&amp;"; "&amp;IF(Experience_Log!E342&lt;&gt;"","+"&amp;Experience_Log!E342,"")&amp;IF(Experience_Log!F342&lt;&gt;"","-"&amp;Experience_Log!F342,"")
&amp;"; "&amp;Experience_Log!G342&amp;"; ("&amp;Experience_Log!H342&amp;")","")</f>
        <v/>
      </c>
    </row>
    <row r="645" spans="1:1" x14ac:dyDescent="0.25">
      <c r="A645" s="277" t="str">
        <f>IF(OR(Experience_Log!A343&lt;&gt;0,Experience_Log!E343&lt;&gt;0,Experience_Log!F343&lt;&gt;0,Experience_Log!G343&lt;&gt;0),IF(ISNUMBER(Experience_Log!A343),CONCATENATE(MONTH(Experience_Log!A343),"/",DAY(Experience_Log!A343),"/",YEAR(Experience_Log!A343)),Experience_Log!A343)&amp;"; "&amp;Experience_Log!C343&amp;"; "&amp;IF(Experience_Log!E343&lt;&gt;"","+"&amp;Experience_Log!E343,"")&amp;IF(Experience_Log!F343&lt;&gt;"","-"&amp;Experience_Log!F343,"")
&amp;"; "&amp;Experience_Log!G343&amp;"; ("&amp;Experience_Log!H343&amp;")","")</f>
        <v/>
      </c>
    </row>
    <row r="646" spans="1:1" x14ac:dyDescent="0.25">
      <c r="A646" s="277" t="str">
        <f>IF(OR(Experience_Log!A344&lt;&gt;0,Experience_Log!E344&lt;&gt;0,Experience_Log!F344&lt;&gt;0,Experience_Log!G344&lt;&gt;0),IF(ISNUMBER(Experience_Log!A344),CONCATENATE(MONTH(Experience_Log!A344),"/",DAY(Experience_Log!A344),"/",YEAR(Experience_Log!A344)),Experience_Log!A344)&amp;"; "&amp;Experience_Log!C344&amp;"; "&amp;IF(Experience_Log!E344&lt;&gt;"","+"&amp;Experience_Log!E344,"")&amp;IF(Experience_Log!F344&lt;&gt;"","-"&amp;Experience_Log!F344,"")
&amp;"; "&amp;Experience_Log!G344&amp;"; ("&amp;Experience_Log!H344&amp;")","")</f>
        <v/>
      </c>
    </row>
    <row r="647" spans="1:1" x14ac:dyDescent="0.25">
      <c r="A647" s="277" t="str">
        <f>IF(OR(Experience_Log!A345&lt;&gt;0,Experience_Log!E345&lt;&gt;0,Experience_Log!F345&lt;&gt;0,Experience_Log!G345&lt;&gt;0),IF(ISNUMBER(Experience_Log!A345),CONCATENATE(MONTH(Experience_Log!A345),"/",DAY(Experience_Log!A345),"/",YEAR(Experience_Log!A345)),Experience_Log!A345)&amp;"; "&amp;Experience_Log!C345&amp;"; "&amp;IF(Experience_Log!E345&lt;&gt;"","+"&amp;Experience_Log!E345,"")&amp;IF(Experience_Log!F345&lt;&gt;"","-"&amp;Experience_Log!F345,"")
&amp;"; "&amp;Experience_Log!G345&amp;"; ("&amp;Experience_Log!H345&amp;")","")</f>
        <v/>
      </c>
    </row>
    <row r="648" spans="1:1" x14ac:dyDescent="0.25">
      <c r="A648" s="277" t="str">
        <f>IF(OR(Experience_Log!A346&lt;&gt;0,Experience_Log!E346&lt;&gt;0,Experience_Log!F346&lt;&gt;0,Experience_Log!G346&lt;&gt;0),IF(ISNUMBER(Experience_Log!A346),CONCATENATE(MONTH(Experience_Log!A346),"/",DAY(Experience_Log!A346),"/",YEAR(Experience_Log!A346)),Experience_Log!A346)&amp;"; "&amp;Experience_Log!C346&amp;"; "&amp;IF(Experience_Log!E346&lt;&gt;"","+"&amp;Experience_Log!E346,"")&amp;IF(Experience_Log!F346&lt;&gt;"","-"&amp;Experience_Log!F346,"")
&amp;"; "&amp;Experience_Log!G346&amp;"; ("&amp;Experience_Log!H346&amp;")","")</f>
        <v/>
      </c>
    </row>
    <row r="649" spans="1:1" x14ac:dyDescent="0.25">
      <c r="A649" s="277" t="str">
        <f>IF(OR(Experience_Log!A347&lt;&gt;0,Experience_Log!E347&lt;&gt;0,Experience_Log!F347&lt;&gt;0,Experience_Log!G347&lt;&gt;0),IF(ISNUMBER(Experience_Log!A347),CONCATENATE(MONTH(Experience_Log!A347),"/",DAY(Experience_Log!A347),"/",YEAR(Experience_Log!A347)),Experience_Log!A347)&amp;"; "&amp;Experience_Log!C347&amp;"; "&amp;IF(Experience_Log!E347&lt;&gt;"","+"&amp;Experience_Log!E347,"")&amp;IF(Experience_Log!F347&lt;&gt;"","-"&amp;Experience_Log!F347,"")
&amp;"; "&amp;Experience_Log!G347&amp;"; ("&amp;Experience_Log!H347&amp;")","")</f>
        <v/>
      </c>
    </row>
    <row r="650" spans="1:1" x14ac:dyDescent="0.25">
      <c r="A650" s="277" t="str">
        <f>IF(OR(Experience_Log!A348&lt;&gt;0,Experience_Log!E348&lt;&gt;0,Experience_Log!F348&lt;&gt;0,Experience_Log!G348&lt;&gt;0),IF(ISNUMBER(Experience_Log!A348),CONCATENATE(MONTH(Experience_Log!A348),"/",DAY(Experience_Log!A348),"/",YEAR(Experience_Log!A348)),Experience_Log!A348)&amp;"; "&amp;Experience_Log!C348&amp;"; "&amp;IF(Experience_Log!E348&lt;&gt;"","+"&amp;Experience_Log!E348,"")&amp;IF(Experience_Log!F348&lt;&gt;"","-"&amp;Experience_Log!F348,"")
&amp;"; "&amp;Experience_Log!G348&amp;"; ("&amp;Experience_Log!H348&amp;")","")</f>
        <v/>
      </c>
    </row>
    <row r="651" spans="1:1" x14ac:dyDescent="0.25">
      <c r="A651" s="277" t="str">
        <f>IF(OR(Experience_Log!A349&lt;&gt;0,Experience_Log!E349&lt;&gt;0,Experience_Log!F349&lt;&gt;0,Experience_Log!G349&lt;&gt;0),IF(ISNUMBER(Experience_Log!A349),CONCATENATE(MONTH(Experience_Log!A349),"/",DAY(Experience_Log!A349),"/",YEAR(Experience_Log!A349)),Experience_Log!A349)&amp;"; "&amp;Experience_Log!C349&amp;"; "&amp;IF(Experience_Log!E349&lt;&gt;"","+"&amp;Experience_Log!E349,"")&amp;IF(Experience_Log!F349&lt;&gt;"","-"&amp;Experience_Log!F349,"")
&amp;"; "&amp;Experience_Log!G349&amp;"; ("&amp;Experience_Log!H349&amp;")","")</f>
        <v/>
      </c>
    </row>
    <row r="652" spans="1:1" x14ac:dyDescent="0.25">
      <c r="A652" s="277" t="str">
        <f>IF(OR(Experience_Log!A350&lt;&gt;0,Experience_Log!E350&lt;&gt;0,Experience_Log!F350&lt;&gt;0,Experience_Log!G350&lt;&gt;0),IF(ISNUMBER(Experience_Log!A350),CONCATENATE(MONTH(Experience_Log!A350),"/",DAY(Experience_Log!A350),"/",YEAR(Experience_Log!A350)),Experience_Log!A350)&amp;"; "&amp;Experience_Log!C350&amp;"; "&amp;IF(Experience_Log!E350&lt;&gt;"","+"&amp;Experience_Log!E350,"")&amp;IF(Experience_Log!F350&lt;&gt;"","-"&amp;Experience_Log!F350,"")
&amp;"; "&amp;Experience_Log!G350&amp;"; ("&amp;Experience_Log!H350&amp;")","")</f>
        <v/>
      </c>
    </row>
    <row r="653" spans="1:1" x14ac:dyDescent="0.25">
      <c r="A653" s="277" t="str">
        <f>IF(OR(Experience_Log!A351&lt;&gt;0,Experience_Log!E351&lt;&gt;0,Experience_Log!F351&lt;&gt;0,Experience_Log!G351&lt;&gt;0),IF(ISNUMBER(Experience_Log!A351),CONCATENATE(MONTH(Experience_Log!A351),"/",DAY(Experience_Log!A351),"/",YEAR(Experience_Log!A351)),Experience_Log!A351)&amp;"; "&amp;Experience_Log!C351&amp;"; "&amp;IF(Experience_Log!E351&lt;&gt;"","+"&amp;Experience_Log!E351,"")&amp;IF(Experience_Log!F351&lt;&gt;"","-"&amp;Experience_Log!F351,"")
&amp;"; "&amp;Experience_Log!G351&amp;"; ("&amp;Experience_Log!H351&amp;")","")</f>
        <v/>
      </c>
    </row>
    <row r="654" spans="1:1" x14ac:dyDescent="0.25">
      <c r="A654" s="277" t="str">
        <f>IF(OR(Experience_Log!A352&lt;&gt;0,Experience_Log!E352&lt;&gt;0,Experience_Log!F352&lt;&gt;0,Experience_Log!G352&lt;&gt;0),IF(ISNUMBER(Experience_Log!A352),CONCATENATE(MONTH(Experience_Log!A352),"/",DAY(Experience_Log!A352),"/",YEAR(Experience_Log!A352)),Experience_Log!A352)&amp;"; "&amp;Experience_Log!C352&amp;"; "&amp;IF(Experience_Log!E352&lt;&gt;"","+"&amp;Experience_Log!E352,"")&amp;IF(Experience_Log!F352&lt;&gt;"","-"&amp;Experience_Log!F352,"")
&amp;"; "&amp;Experience_Log!G352&amp;"; ("&amp;Experience_Log!H352&amp;")","")</f>
        <v/>
      </c>
    </row>
    <row r="655" spans="1:1" x14ac:dyDescent="0.25">
      <c r="A655" s="277" t="str">
        <f>IF(OR(Experience_Log!A353&lt;&gt;0,Experience_Log!E353&lt;&gt;0,Experience_Log!F353&lt;&gt;0,Experience_Log!G353&lt;&gt;0),IF(ISNUMBER(Experience_Log!A353),CONCATENATE(MONTH(Experience_Log!A353),"/",DAY(Experience_Log!A353),"/",YEAR(Experience_Log!A353)),Experience_Log!A353)&amp;"; "&amp;Experience_Log!C353&amp;"; "&amp;IF(Experience_Log!E353&lt;&gt;"","+"&amp;Experience_Log!E353,"")&amp;IF(Experience_Log!F353&lt;&gt;"","-"&amp;Experience_Log!F353,"")
&amp;"; "&amp;Experience_Log!G353&amp;"; ("&amp;Experience_Log!H353&amp;")","")</f>
        <v/>
      </c>
    </row>
    <row r="656" spans="1:1" x14ac:dyDescent="0.25">
      <c r="A656" s="277" t="str">
        <f>IF(OR(Experience_Log!A354&lt;&gt;0,Experience_Log!E354&lt;&gt;0,Experience_Log!F354&lt;&gt;0,Experience_Log!G354&lt;&gt;0),IF(ISNUMBER(Experience_Log!A354),CONCATENATE(MONTH(Experience_Log!A354),"/",DAY(Experience_Log!A354),"/",YEAR(Experience_Log!A354)),Experience_Log!A354)&amp;"; "&amp;Experience_Log!C354&amp;"; "&amp;IF(Experience_Log!E354&lt;&gt;"","+"&amp;Experience_Log!E354,"")&amp;IF(Experience_Log!F354&lt;&gt;"","-"&amp;Experience_Log!F354,"")
&amp;"; "&amp;Experience_Log!G354&amp;"; ("&amp;Experience_Log!H354&amp;")","")</f>
        <v/>
      </c>
    </row>
    <row r="657" spans="1:1" x14ac:dyDescent="0.25">
      <c r="A657" s="277" t="str">
        <f>IF(OR(Experience_Log!A355&lt;&gt;0,Experience_Log!E355&lt;&gt;0,Experience_Log!F355&lt;&gt;0,Experience_Log!G355&lt;&gt;0),IF(ISNUMBER(Experience_Log!A355),CONCATENATE(MONTH(Experience_Log!A355),"/",DAY(Experience_Log!A355),"/",YEAR(Experience_Log!A355)),Experience_Log!A355)&amp;"; "&amp;Experience_Log!C355&amp;"; "&amp;IF(Experience_Log!E355&lt;&gt;"","+"&amp;Experience_Log!E355,"")&amp;IF(Experience_Log!F355&lt;&gt;"","-"&amp;Experience_Log!F355,"")
&amp;"; "&amp;Experience_Log!G355&amp;"; ("&amp;Experience_Log!H355&amp;")","")</f>
        <v/>
      </c>
    </row>
    <row r="658" spans="1:1" x14ac:dyDescent="0.25">
      <c r="A658" s="277" t="str">
        <f>IF(OR(Experience_Log!A356&lt;&gt;0,Experience_Log!E356&lt;&gt;0,Experience_Log!F356&lt;&gt;0,Experience_Log!G356&lt;&gt;0),IF(ISNUMBER(Experience_Log!A356),CONCATENATE(MONTH(Experience_Log!A356),"/",DAY(Experience_Log!A356),"/",YEAR(Experience_Log!A356)),Experience_Log!A356)&amp;"; "&amp;Experience_Log!C356&amp;"; "&amp;IF(Experience_Log!E356&lt;&gt;"","+"&amp;Experience_Log!E356,"")&amp;IF(Experience_Log!F356&lt;&gt;"","-"&amp;Experience_Log!F356,"")
&amp;"; "&amp;Experience_Log!G356&amp;"; ("&amp;Experience_Log!H356&amp;")","")</f>
        <v/>
      </c>
    </row>
    <row r="659" spans="1:1" x14ac:dyDescent="0.25">
      <c r="A659" s="277" t="str">
        <f>IF(OR(Experience_Log!A357&lt;&gt;0,Experience_Log!E357&lt;&gt;0,Experience_Log!F357&lt;&gt;0,Experience_Log!G357&lt;&gt;0),IF(ISNUMBER(Experience_Log!A357),CONCATENATE(MONTH(Experience_Log!A357),"/",DAY(Experience_Log!A357),"/",YEAR(Experience_Log!A357)),Experience_Log!A357)&amp;"; "&amp;Experience_Log!C357&amp;"; "&amp;IF(Experience_Log!E357&lt;&gt;"","+"&amp;Experience_Log!E357,"")&amp;IF(Experience_Log!F357&lt;&gt;"","-"&amp;Experience_Log!F357,"")
&amp;"; "&amp;Experience_Log!G357&amp;"; ("&amp;Experience_Log!H357&amp;")","")</f>
        <v/>
      </c>
    </row>
    <row r="660" spans="1:1" x14ac:dyDescent="0.25">
      <c r="A660" s="277" t="str">
        <f>IF(OR(Experience_Log!A358&lt;&gt;0,Experience_Log!E358&lt;&gt;0,Experience_Log!F358&lt;&gt;0,Experience_Log!G358&lt;&gt;0),IF(ISNUMBER(Experience_Log!A358),CONCATENATE(MONTH(Experience_Log!A358),"/",DAY(Experience_Log!A358),"/",YEAR(Experience_Log!A358)),Experience_Log!A358)&amp;"; "&amp;Experience_Log!C358&amp;"; "&amp;IF(Experience_Log!E358&lt;&gt;"","+"&amp;Experience_Log!E358,"")&amp;IF(Experience_Log!F358&lt;&gt;"","-"&amp;Experience_Log!F358,"")
&amp;"; "&amp;Experience_Log!G358&amp;"; ("&amp;Experience_Log!H358&amp;")","")</f>
        <v/>
      </c>
    </row>
    <row r="661" spans="1:1" x14ac:dyDescent="0.25">
      <c r="A661" s="277" t="str">
        <f>IF(OR(Experience_Log!A359&lt;&gt;0,Experience_Log!E359&lt;&gt;0,Experience_Log!F359&lt;&gt;0,Experience_Log!G359&lt;&gt;0),IF(ISNUMBER(Experience_Log!A359),CONCATENATE(MONTH(Experience_Log!A359),"/",DAY(Experience_Log!A359),"/",YEAR(Experience_Log!A359)),Experience_Log!A359)&amp;"; "&amp;Experience_Log!C359&amp;"; "&amp;IF(Experience_Log!E359&lt;&gt;"","+"&amp;Experience_Log!E359,"")&amp;IF(Experience_Log!F359&lt;&gt;"","-"&amp;Experience_Log!F359,"")
&amp;"; "&amp;Experience_Log!G359&amp;"; ("&amp;Experience_Log!H359&amp;")","")</f>
        <v/>
      </c>
    </row>
    <row r="662" spans="1:1" x14ac:dyDescent="0.25">
      <c r="A662" s="277" t="str">
        <f>IF(OR(Experience_Log!A360&lt;&gt;0,Experience_Log!E360&lt;&gt;0,Experience_Log!F360&lt;&gt;0,Experience_Log!G360&lt;&gt;0),IF(ISNUMBER(Experience_Log!A360),CONCATENATE(MONTH(Experience_Log!A360),"/",DAY(Experience_Log!A360),"/",YEAR(Experience_Log!A360)),Experience_Log!A360)&amp;"; "&amp;Experience_Log!C360&amp;"; "&amp;IF(Experience_Log!E360&lt;&gt;"","+"&amp;Experience_Log!E360,"")&amp;IF(Experience_Log!F360&lt;&gt;"","-"&amp;Experience_Log!F360,"")
&amp;"; "&amp;Experience_Log!G360&amp;"; ("&amp;Experience_Log!H360&amp;")","")</f>
        <v/>
      </c>
    </row>
    <row r="663" spans="1:1" x14ac:dyDescent="0.25">
      <c r="A663" s="277" t="str">
        <f>IF(OR(Experience_Log!A361&lt;&gt;0,Experience_Log!E361&lt;&gt;0,Experience_Log!F361&lt;&gt;0,Experience_Log!G361&lt;&gt;0),IF(ISNUMBER(Experience_Log!A361),CONCATENATE(MONTH(Experience_Log!A361),"/",DAY(Experience_Log!A361),"/",YEAR(Experience_Log!A361)),Experience_Log!A361)&amp;"; "&amp;Experience_Log!C361&amp;"; "&amp;IF(Experience_Log!E361&lt;&gt;"","+"&amp;Experience_Log!E361,"")&amp;IF(Experience_Log!F361&lt;&gt;"","-"&amp;Experience_Log!F361,"")
&amp;"; "&amp;Experience_Log!G361&amp;"; ("&amp;Experience_Log!H361&amp;")","")</f>
        <v/>
      </c>
    </row>
    <row r="664" spans="1:1" x14ac:dyDescent="0.25">
      <c r="A664" s="277" t="str">
        <f>IF(OR(Experience_Log!A362&lt;&gt;0,Experience_Log!E362&lt;&gt;0,Experience_Log!F362&lt;&gt;0,Experience_Log!G362&lt;&gt;0),IF(ISNUMBER(Experience_Log!A362),CONCATENATE(MONTH(Experience_Log!A362),"/",DAY(Experience_Log!A362),"/",YEAR(Experience_Log!A362)),Experience_Log!A362)&amp;"; "&amp;Experience_Log!C362&amp;"; "&amp;IF(Experience_Log!E362&lt;&gt;"","+"&amp;Experience_Log!E362,"")&amp;IF(Experience_Log!F362&lt;&gt;"","-"&amp;Experience_Log!F362,"")
&amp;"; "&amp;Experience_Log!G362&amp;"; ("&amp;Experience_Log!H362&amp;")","")</f>
        <v/>
      </c>
    </row>
    <row r="665" spans="1:1" x14ac:dyDescent="0.25">
      <c r="A665" s="277" t="str">
        <f>IF(OR(Experience_Log!A363&lt;&gt;0,Experience_Log!E363&lt;&gt;0,Experience_Log!F363&lt;&gt;0,Experience_Log!G363&lt;&gt;0),IF(ISNUMBER(Experience_Log!A363),CONCATENATE(MONTH(Experience_Log!A363),"/",DAY(Experience_Log!A363),"/",YEAR(Experience_Log!A363)),Experience_Log!A363)&amp;"; "&amp;Experience_Log!C363&amp;"; "&amp;IF(Experience_Log!E363&lt;&gt;"","+"&amp;Experience_Log!E363,"")&amp;IF(Experience_Log!F363&lt;&gt;"","-"&amp;Experience_Log!F363,"")
&amp;"; "&amp;Experience_Log!G363&amp;"; ("&amp;Experience_Log!H363&amp;")","")</f>
        <v/>
      </c>
    </row>
    <row r="666" spans="1:1" x14ac:dyDescent="0.25">
      <c r="A666" s="277" t="str">
        <f>IF(OR(Experience_Log!A364&lt;&gt;0,Experience_Log!E364&lt;&gt;0,Experience_Log!F364&lt;&gt;0,Experience_Log!G364&lt;&gt;0),IF(ISNUMBER(Experience_Log!A364),CONCATENATE(MONTH(Experience_Log!A364),"/",DAY(Experience_Log!A364),"/",YEAR(Experience_Log!A364)),Experience_Log!A364)&amp;"; "&amp;Experience_Log!C364&amp;"; "&amp;IF(Experience_Log!E364&lt;&gt;"","+"&amp;Experience_Log!E364,"")&amp;IF(Experience_Log!F364&lt;&gt;"","-"&amp;Experience_Log!F364,"")
&amp;"; "&amp;Experience_Log!G364&amp;"; ("&amp;Experience_Log!H364&amp;")","")</f>
        <v/>
      </c>
    </row>
    <row r="667" spans="1:1" x14ac:dyDescent="0.25">
      <c r="A667" s="277" t="str">
        <f>IF(OR(Experience_Log!A365&lt;&gt;0,Experience_Log!E365&lt;&gt;0,Experience_Log!F365&lt;&gt;0,Experience_Log!G365&lt;&gt;0),IF(ISNUMBER(Experience_Log!A365),CONCATENATE(MONTH(Experience_Log!A365),"/",DAY(Experience_Log!A365),"/",YEAR(Experience_Log!A365)),Experience_Log!A365)&amp;"; "&amp;Experience_Log!C365&amp;"; "&amp;IF(Experience_Log!E365&lt;&gt;"","+"&amp;Experience_Log!E365,"")&amp;IF(Experience_Log!F365&lt;&gt;"","-"&amp;Experience_Log!F365,"")
&amp;"; "&amp;Experience_Log!G365&amp;"; ("&amp;Experience_Log!H365&amp;")","")</f>
        <v/>
      </c>
    </row>
    <row r="668" spans="1:1" x14ac:dyDescent="0.25">
      <c r="A668" s="277" t="str">
        <f>IF(OR(Experience_Log!A366&lt;&gt;0,Experience_Log!E366&lt;&gt;0,Experience_Log!F366&lt;&gt;0,Experience_Log!G366&lt;&gt;0),IF(ISNUMBER(Experience_Log!A366),CONCATENATE(MONTH(Experience_Log!A366),"/",DAY(Experience_Log!A366),"/",YEAR(Experience_Log!A366)),Experience_Log!A366)&amp;"; "&amp;Experience_Log!C366&amp;"; "&amp;IF(Experience_Log!E366&lt;&gt;"","+"&amp;Experience_Log!E366,"")&amp;IF(Experience_Log!F366&lt;&gt;"","-"&amp;Experience_Log!F366,"")
&amp;"; "&amp;Experience_Log!G366&amp;"; ("&amp;Experience_Log!H366&amp;")","")</f>
        <v/>
      </c>
    </row>
    <row r="669" spans="1:1" x14ac:dyDescent="0.25">
      <c r="A669" s="277" t="str">
        <f>IF(OR(Experience_Log!A367&lt;&gt;0,Experience_Log!E367&lt;&gt;0,Experience_Log!F367&lt;&gt;0,Experience_Log!G367&lt;&gt;0),IF(ISNUMBER(Experience_Log!A367),CONCATENATE(MONTH(Experience_Log!A367),"/",DAY(Experience_Log!A367),"/",YEAR(Experience_Log!A367)),Experience_Log!A367)&amp;"; "&amp;Experience_Log!C367&amp;"; "&amp;IF(Experience_Log!E367&lt;&gt;"","+"&amp;Experience_Log!E367,"")&amp;IF(Experience_Log!F367&lt;&gt;"","-"&amp;Experience_Log!F367,"")
&amp;"; "&amp;Experience_Log!G367&amp;"; ("&amp;Experience_Log!H367&amp;")","")</f>
        <v/>
      </c>
    </row>
    <row r="670" spans="1:1" x14ac:dyDescent="0.25">
      <c r="A670" s="277" t="str">
        <f>IF(OR(Experience_Log!A368&lt;&gt;0,Experience_Log!E368&lt;&gt;0,Experience_Log!F368&lt;&gt;0,Experience_Log!G368&lt;&gt;0),IF(ISNUMBER(Experience_Log!A368),CONCATENATE(MONTH(Experience_Log!A368),"/",DAY(Experience_Log!A368),"/",YEAR(Experience_Log!A368)),Experience_Log!A368)&amp;"; "&amp;Experience_Log!C368&amp;"; "&amp;IF(Experience_Log!E368&lt;&gt;"","+"&amp;Experience_Log!E368,"")&amp;IF(Experience_Log!F368&lt;&gt;"","-"&amp;Experience_Log!F368,"")
&amp;"; "&amp;Experience_Log!G368&amp;"; ("&amp;Experience_Log!H368&amp;")","")</f>
        <v/>
      </c>
    </row>
    <row r="671" spans="1:1" x14ac:dyDescent="0.25">
      <c r="A671" s="277" t="str">
        <f>IF(OR(Experience_Log!A369&lt;&gt;0,Experience_Log!E369&lt;&gt;0,Experience_Log!F369&lt;&gt;0,Experience_Log!G369&lt;&gt;0),IF(ISNUMBER(Experience_Log!A369),CONCATENATE(MONTH(Experience_Log!A369),"/",DAY(Experience_Log!A369),"/",YEAR(Experience_Log!A369)),Experience_Log!A369)&amp;"; "&amp;Experience_Log!C369&amp;"; "&amp;IF(Experience_Log!E369&lt;&gt;"","+"&amp;Experience_Log!E369,"")&amp;IF(Experience_Log!F369&lt;&gt;"","-"&amp;Experience_Log!F369,"")
&amp;"; "&amp;Experience_Log!G369&amp;"; ("&amp;Experience_Log!H369&amp;")","")</f>
        <v/>
      </c>
    </row>
    <row r="672" spans="1:1" x14ac:dyDescent="0.25">
      <c r="A672" s="277" t="str">
        <f>IF(OR(Experience_Log!A370&lt;&gt;0,Experience_Log!E370&lt;&gt;0,Experience_Log!F370&lt;&gt;0,Experience_Log!G370&lt;&gt;0),IF(ISNUMBER(Experience_Log!A370),CONCATENATE(MONTH(Experience_Log!A370),"/",DAY(Experience_Log!A370),"/",YEAR(Experience_Log!A370)),Experience_Log!A370)&amp;"; "&amp;Experience_Log!C370&amp;"; "&amp;IF(Experience_Log!E370&lt;&gt;"","+"&amp;Experience_Log!E370,"")&amp;IF(Experience_Log!F370&lt;&gt;"","-"&amp;Experience_Log!F370,"")
&amp;"; "&amp;Experience_Log!G370&amp;"; ("&amp;Experience_Log!H370&amp;")","")</f>
        <v/>
      </c>
    </row>
    <row r="673" spans="1:1" x14ac:dyDescent="0.25">
      <c r="A673" s="277" t="str">
        <f>IF(OR(Experience_Log!A371&lt;&gt;0,Experience_Log!E371&lt;&gt;0,Experience_Log!F371&lt;&gt;0,Experience_Log!G371&lt;&gt;0),IF(ISNUMBER(Experience_Log!A371),CONCATENATE(MONTH(Experience_Log!A371),"/",DAY(Experience_Log!A371),"/",YEAR(Experience_Log!A371)),Experience_Log!A371)&amp;"; "&amp;Experience_Log!C371&amp;"; "&amp;IF(Experience_Log!E371&lt;&gt;"","+"&amp;Experience_Log!E371,"")&amp;IF(Experience_Log!F371&lt;&gt;"","-"&amp;Experience_Log!F371,"")
&amp;"; "&amp;Experience_Log!G371&amp;"; ("&amp;Experience_Log!H371&amp;")","")</f>
        <v/>
      </c>
    </row>
    <row r="674" spans="1:1" x14ac:dyDescent="0.25">
      <c r="A674" s="277" t="str">
        <f>IF(OR(Experience_Log!A372&lt;&gt;0,Experience_Log!E372&lt;&gt;0,Experience_Log!F372&lt;&gt;0,Experience_Log!G372&lt;&gt;0),IF(ISNUMBER(Experience_Log!A372),CONCATENATE(MONTH(Experience_Log!A372),"/",DAY(Experience_Log!A372),"/",YEAR(Experience_Log!A372)),Experience_Log!A372)&amp;"; "&amp;Experience_Log!C372&amp;"; "&amp;IF(Experience_Log!E372&lt;&gt;"","+"&amp;Experience_Log!E372,"")&amp;IF(Experience_Log!F372&lt;&gt;"","-"&amp;Experience_Log!F372,"")
&amp;"; "&amp;Experience_Log!G372&amp;"; ("&amp;Experience_Log!H372&amp;")","")</f>
        <v/>
      </c>
    </row>
    <row r="675" spans="1:1" x14ac:dyDescent="0.25">
      <c r="A675" s="277" t="str">
        <f>IF(OR(Experience_Log!A373&lt;&gt;0,Experience_Log!E373&lt;&gt;0,Experience_Log!F373&lt;&gt;0,Experience_Log!G373&lt;&gt;0),IF(ISNUMBER(Experience_Log!A373),CONCATENATE(MONTH(Experience_Log!A373),"/",DAY(Experience_Log!A373),"/",YEAR(Experience_Log!A373)),Experience_Log!A373)&amp;"; "&amp;Experience_Log!C373&amp;"; "&amp;IF(Experience_Log!E373&lt;&gt;"","+"&amp;Experience_Log!E373,"")&amp;IF(Experience_Log!F373&lt;&gt;"","-"&amp;Experience_Log!F373,"")
&amp;"; "&amp;Experience_Log!G373&amp;"; ("&amp;Experience_Log!H373&amp;")","")</f>
        <v/>
      </c>
    </row>
    <row r="676" spans="1:1" x14ac:dyDescent="0.25">
      <c r="A676" s="277" t="str">
        <f>IF(OR(Experience_Log!A374&lt;&gt;0,Experience_Log!E374&lt;&gt;0,Experience_Log!F374&lt;&gt;0,Experience_Log!G374&lt;&gt;0),IF(ISNUMBER(Experience_Log!A374),CONCATENATE(MONTH(Experience_Log!A374),"/",DAY(Experience_Log!A374),"/",YEAR(Experience_Log!A374)),Experience_Log!A374)&amp;"; "&amp;Experience_Log!C374&amp;"; "&amp;IF(Experience_Log!E374&lt;&gt;"","+"&amp;Experience_Log!E374,"")&amp;IF(Experience_Log!F374&lt;&gt;"","-"&amp;Experience_Log!F374,"")
&amp;"; "&amp;Experience_Log!G374&amp;"; ("&amp;Experience_Log!H374&amp;")","")</f>
        <v/>
      </c>
    </row>
    <row r="677" spans="1:1" x14ac:dyDescent="0.25">
      <c r="A677" s="277" t="str">
        <f>IF(OR(Experience_Log!A375&lt;&gt;0,Experience_Log!E375&lt;&gt;0,Experience_Log!F375&lt;&gt;0,Experience_Log!G375&lt;&gt;0),IF(ISNUMBER(Experience_Log!A375),CONCATENATE(MONTH(Experience_Log!A375),"/",DAY(Experience_Log!A375),"/",YEAR(Experience_Log!A375)),Experience_Log!A375)&amp;"; "&amp;Experience_Log!C375&amp;"; "&amp;IF(Experience_Log!E375&lt;&gt;"","+"&amp;Experience_Log!E375,"")&amp;IF(Experience_Log!F375&lt;&gt;"","-"&amp;Experience_Log!F375,"")
&amp;"; "&amp;Experience_Log!G375&amp;"; ("&amp;Experience_Log!H375&amp;")","")</f>
        <v/>
      </c>
    </row>
    <row r="678" spans="1:1" x14ac:dyDescent="0.25">
      <c r="A678" s="277" t="str">
        <f>IF(OR(Experience_Log!A376&lt;&gt;0,Experience_Log!E376&lt;&gt;0,Experience_Log!F376&lt;&gt;0,Experience_Log!G376&lt;&gt;0),IF(ISNUMBER(Experience_Log!A376),CONCATENATE(MONTH(Experience_Log!A376),"/",DAY(Experience_Log!A376),"/",YEAR(Experience_Log!A376)),Experience_Log!A376)&amp;"; "&amp;Experience_Log!C376&amp;"; "&amp;IF(Experience_Log!E376&lt;&gt;"","+"&amp;Experience_Log!E376,"")&amp;IF(Experience_Log!F376&lt;&gt;"","-"&amp;Experience_Log!F376,"")
&amp;"; "&amp;Experience_Log!G376&amp;"; ("&amp;Experience_Log!H376&amp;")","")</f>
        <v/>
      </c>
    </row>
    <row r="679" spans="1:1" x14ac:dyDescent="0.25">
      <c r="A679" s="277" t="str">
        <f>IF(OR(Experience_Log!A377&lt;&gt;0,Experience_Log!E377&lt;&gt;0,Experience_Log!F377&lt;&gt;0,Experience_Log!G377&lt;&gt;0),IF(ISNUMBER(Experience_Log!A377),CONCATENATE(MONTH(Experience_Log!A377),"/",DAY(Experience_Log!A377),"/",YEAR(Experience_Log!A377)),Experience_Log!A377)&amp;"; "&amp;Experience_Log!C377&amp;"; "&amp;IF(Experience_Log!E377&lt;&gt;"","+"&amp;Experience_Log!E377,"")&amp;IF(Experience_Log!F377&lt;&gt;"","-"&amp;Experience_Log!F377,"")
&amp;"; "&amp;Experience_Log!G377&amp;"; ("&amp;Experience_Log!H377&amp;")","")</f>
        <v/>
      </c>
    </row>
    <row r="680" spans="1:1" x14ac:dyDescent="0.25">
      <c r="A680" s="277" t="str">
        <f>IF(OR(Experience_Log!A378&lt;&gt;0,Experience_Log!E378&lt;&gt;0,Experience_Log!F378&lt;&gt;0,Experience_Log!G378&lt;&gt;0),IF(ISNUMBER(Experience_Log!A378),CONCATENATE(MONTH(Experience_Log!A378),"/",DAY(Experience_Log!A378),"/",YEAR(Experience_Log!A378)),Experience_Log!A378)&amp;"; "&amp;Experience_Log!C378&amp;"; "&amp;IF(Experience_Log!E378&lt;&gt;"","+"&amp;Experience_Log!E378,"")&amp;IF(Experience_Log!F378&lt;&gt;"","-"&amp;Experience_Log!F378,"")
&amp;"; "&amp;Experience_Log!G378&amp;"; ("&amp;Experience_Log!H378&amp;")","")</f>
        <v/>
      </c>
    </row>
    <row r="681" spans="1:1" x14ac:dyDescent="0.25">
      <c r="A681" s="277" t="str">
        <f>IF(OR(Experience_Log!A379&lt;&gt;0,Experience_Log!E379&lt;&gt;0,Experience_Log!F379&lt;&gt;0,Experience_Log!G379&lt;&gt;0),IF(ISNUMBER(Experience_Log!A379),CONCATENATE(MONTH(Experience_Log!A379),"/",DAY(Experience_Log!A379),"/",YEAR(Experience_Log!A379)),Experience_Log!A379)&amp;"; "&amp;Experience_Log!C379&amp;"; "&amp;IF(Experience_Log!E379&lt;&gt;"","+"&amp;Experience_Log!E379,"")&amp;IF(Experience_Log!F379&lt;&gt;"","-"&amp;Experience_Log!F379,"")
&amp;"; "&amp;Experience_Log!G379&amp;"; ("&amp;Experience_Log!H379&amp;")","")</f>
        <v/>
      </c>
    </row>
    <row r="682" spans="1:1" x14ac:dyDescent="0.25">
      <c r="A682" s="277" t="str">
        <f>IF(OR(Experience_Log!A380&lt;&gt;0,Experience_Log!E380&lt;&gt;0,Experience_Log!F380&lt;&gt;0,Experience_Log!G380&lt;&gt;0),IF(ISNUMBER(Experience_Log!A380),CONCATENATE(MONTH(Experience_Log!A380),"/",DAY(Experience_Log!A380),"/",YEAR(Experience_Log!A380)),Experience_Log!A380)&amp;"; "&amp;Experience_Log!C380&amp;"; "&amp;IF(Experience_Log!E380&lt;&gt;"","+"&amp;Experience_Log!E380,"")&amp;IF(Experience_Log!F380&lt;&gt;"","-"&amp;Experience_Log!F380,"")
&amp;"; "&amp;Experience_Log!G380&amp;"; ("&amp;Experience_Log!H380&amp;")","")</f>
        <v/>
      </c>
    </row>
    <row r="683" spans="1:1" x14ac:dyDescent="0.25">
      <c r="A683" s="277" t="str">
        <f>IF(OR(Experience_Log!A381&lt;&gt;0,Experience_Log!E381&lt;&gt;0,Experience_Log!F381&lt;&gt;0,Experience_Log!G381&lt;&gt;0),IF(ISNUMBER(Experience_Log!A381),CONCATENATE(MONTH(Experience_Log!A381),"/",DAY(Experience_Log!A381),"/",YEAR(Experience_Log!A381)),Experience_Log!A381)&amp;"; "&amp;Experience_Log!C381&amp;"; "&amp;IF(Experience_Log!E381&lt;&gt;"","+"&amp;Experience_Log!E381,"")&amp;IF(Experience_Log!F381&lt;&gt;"","-"&amp;Experience_Log!F381,"")
&amp;"; "&amp;Experience_Log!G381&amp;"; ("&amp;Experience_Log!H381&amp;")","")</f>
        <v/>
      </c>
    </row>
    <row r="684" spans="1:1" x14ac:dyDescent="0.25">
      <c r="A684" s="277" t="str">
        <f>IF(OR(Experience_Log!A382&lt;&gt;0,Experience_Log!E382&lt;&gt;0,Experience_Log!F382&lt;&gt;0,Experience_Log!G382&lt;&gt;0),IF(ISNUMBER(Experience_Log!A382),CONCATENATE(MONTH(Experience_Log!A382),"/",DAY(Experience_Log!A382),"/",YEAR(Experience_Log!A382)),Experience_Log!A382)&amp;"; "&amp;Experience_Log!C382&amp;"; "&amp;IF(Experience_Log!E382&lt;&gt;"","+"&amp;Experience_Log!E382,"")&amp;IF(Experience_Log!F382&lt;&gt;"","-"&amp;Experience_Log!F382,"")
&amp;"; "&amp;Experience_Log!G382&amp;"; ("&amp;Experience_Log!H382&amp;")","")</f>
        <v/>
      </c>
    </row>
    <row r="685" spans="1:1" x14ac:dyDescent="0.25">
      <c r="A685" s="277" t="str">
        <f>IF(OR(Experience_Log!A383&lt;&gt;0,Experience_Log!E383&lt;&gt;0,Experience_Log!F383&lt;&gt;0,Experience_Log!G383&lt;&gt;0),IF(ISNUMBER(Experience_Log!A383),CONCATENATE(MONTH(Experience_Log!A383),"/",DAY(Experience_Log!A383),"/",YEAR(Experience_Log!A383)),Experience_Log!A383)&amp;"; "&amp;Experience_Log!C383&amp;"; "&amp;IF(Experience_Log!E383&lt;&gt;"","+"&amp;Experience_Log!E383,"")&amp;IF(Experience_Log!F383&lt;&gt;"","-"&amp;Experience_Log!F383,"")
&amp;"; "&amp;Experience_Log!G383&amp;"; ("&amp;Experience_Log!H383&amp;")","")</f>
        <v/>
      </c>
    </row>
    <row r="686" spans="1:1" x14ac:dyDescent="0.25">
      <c r="A686" s="277" t="str">
        <f>IF(OR(Experience_Log!A384&lt;&gt;0,Experience_Log!E384&lt;&gt;0,Experience_Log!F384&lt;&gt;0,Experience_Log!G384&lt;&gt;0),IF(ISNUMBER(Experience_Log!A384),CONCATENATE(MONTH(Experience_Log!A384),"/",DAY(Experience_Log!A384),"/",YEAR(Experience_Log!A384)),Experience_Log!A384)&amp;"; "&amp;Experience_Log!C384&amp;"; "&amp;IF(Experience_Log!E384&lt;&gt;"","+"&amp;Experience_Log!E384,"")&amp;IF(Experience_Log!F384&lt;&gt;"","-"&amp;Experience_Log!F384,"")
&amp;"; "&amp;Experience_Log!G384&amp;"; ("&amp;Experience_Log!H384&amp;")","")</f>
        <v/>
      </c>
    </row>
    <row r="687" spans="1:1" x14ac:dyDescent="0.25">
      <c r="A687" s="277" t="str">
        <f>IF(OR(Experience_Log!A385&lt;&gt;0,Experience_Log!E385&lt;&gt;0,Experience_Log!F385&lt;&gt;0,Experience_Log!G385&lt;&gt;0),IF(ISNUMBER(Experience_Log!A385),CONCATENATE(MONTH(Experience_Log!A385),"/",DAY(Experience_Log!A385),"/",YEAR(Experience_Log!A385)),Experience_Log!A385)&amp;"; "&amp;Experience_Log!C385&amp;"; "&amp;IF(Experience_Log!E385&lt;&gt;"","+"&amp;Experience_Log!E385,"")&amp;IF(Experience_Log!F385&lt;&gt;"","-"&amp;Experience_Log!F385,"")
&amp;"; "&amp;Experience_Log!G385&amp;"; ("&amp;Experience_Log!H385&amp;")","")</f>
        <v/>
      </c>
    </row>
    <row r="688" spans="1:1" x14ac:dyDescent="0.25">
      <c r="A688" s="277" t="str">
        <f>IF(OR(Experience_Log!A386&lt;&gt;0,Experience_Log!E386&lt;&gt;0,Experience_Log!F386&lt;&gt;0,Experience_Log!G386&lt;&gt;0),IF(ISNUMBER(Experience_Log!A386),CONCATENATE(MONTH(Experience_Log!A386),"/",DAY(Experience_Log!A386),"/",YEAR(Experience_Log!A386)),Experience_Log!A386)&amp;"; "&amp;Experience_Log!C386&amp;"; "&amp;IF(Experience_Log!E386&lt;&gt;"","+"&amp;Experience_Log!E386,"")&amp;IF(Experience_Log!F386&lt;&gt;"","-"&amp;Experience_Log!F386,"")
&amp;"; "&amp;Experience_Log!G386&amp;"; ("&amp;Experience_Log!H386&amp;")","")</f>
        <v/>
      </c>
    </row>
    <row r="689" spans="1:1" x14ac:dyDescent="0.25">
      <c r="A689" s="277" t="str">
        <f>IF(OR(Experience_Log!A387&lt;&gt;0,Experience_Log!E387&lt;&gt;0,Experience_Log!F387&lt;&gt;0,Experience_Log!G387&lt;&gt;0),IF(ISNUMBER(Experience_Log!A387),CONCATENATE(MONTH(Experience_Log!A387),"/",DAY(Experience_Log!A387),"/",YEAR(Experience_Log!A387)),Experience_Log!A387)&amp;"; "&amp;Experience_Log!C387&amp;"; "&amp;IF(Experience_Log!E387&lt;&gt;"","+"&amp;Experience_Log!E387,"")&amp;IF(Experience_Log!F387&lt;&gt;"","-"&amp;Experience_Log!F387,"")
&amp;"; "&amp;Experience_Log!G387&amp;"; ("&amp;Experience_Log!H387&amp;")","")</f>
        <v/>
      </c>
    </row>
    <row r="690" spans="1:1" x14ac:dyDescent="0.25">
      <c r="A690" s="277" t="str">
        <f>IF(OR(Experience_Log!A388&lt;&gt;0,Experience_Log!E388&lt;&gt;0,Experience_Log!F388&lt;&gt;0,Experience_Log!G388&lt;&gt;0),IF(ISNUMBER(Experience_Log!A388),CONCATENATE(MONTH(Experience_Log!A388),"/",DAY(Experience_Log!A388),"/",YEAR(Experience_Log!A388)),Experience_Log!A388)&amp;"; "&amp;Experience_Log!C388&amp;"; "&amp;IF(Experience_Log!E388&lt;&gt;"","+"&amp;Experience_Log!E388,"")&amp;IF(Experience_Log!F388&lt;&gt;"","-"&amp;Experience_Log!F388,"")
&amp;"; "&amp;Experience_Log!G388&amp;"; ("&amp;Experience_Log!H388&amp;")","")</f>
        <v/>
      </c>
    </row>
    <row r="691" spans="1:1" x14ac:dyDescent="0.25">
      <c r="A691" s="277" t="str">
        <f>IF(OR(Experience_Log!A389&lt;&gt;0,Experience_Log!E389&lt;&gt;0,Experience_Log!F389&lt;&gt;0,Experience_Log!G389&lt;&gt;0),IF(ISNUMBER(Experience_Log!A389),CONCATENATE(MONTH(Experience_Log!A389),"/",DAY(Experience_Log!A389),"/",YEAR(Experience_Log!A389)),Experience_Log!A389)&amp;"; "&amp;Experience_Log!C389&amp;"; "&amp;IF(Experience_Log!E389&lt;&gt;"","+"&amp;Experience_Log!E389,"")&amp;IF(Experience_Log!F389&lt;&gt;"","-"&amp;Experience_Log!F389,"")
&amp;"; "&amp;Experience_Log!G389&amp;"; ("&amp;Experience_Log!H389&amp;")","")</f>
        <v/>
      </c>
    </row>
    <row r="692" spans="1:1" x14ac:dyDescent="0.25">
      <c r="A692" s="277" t="str">
        <f>IF(OR(Experience_Log!A390&lt;&gt;0,Experience_Log!E390&lt;&gt;0,Experience_Log!F390&lt;&gt;0,Experience_Log!G390&lt;&gt;0),IF(ISNUMBER(Experience_Log!A390),CONCATENATE(MONTH(Experience_Log!A390),"/",DAY(Experience_Log!A390),"/",YEAR(Experience_Log!A390)),Experience_Log!A390)&amp;"; "&amp;Experience_Log!C390&amp;"; "&amp;IF(Experience_Log!E390&lt;&gt;"","+"&amp;Experience_Log!E390,"")&amp;IF(Experience_Log!F390&lt;&gt;"","-"&amp;Experience_Log!F390,"")
&amp;"; "&amp;Experience_Log!G390&amp;"; ("&amp;Experience_Log!H390&amp;")","")</f>
        <v/>
      </c>
    </row>
    <row r="693" spans="1:1" x14ac:dyDescent="0.25">
      <c r="A693" s="277" t="str">
        <f>IF(OR(Experience_Log!A391&lt;&gt;0,Experience_Log!E391&lt;&gt;0,Experience_Log!F391&lt;&gt;0,Experience_Log!G391&lt;&gt;0),IF(ISNUMBER(Experience_Log!A391),CONCATENATE(MONTH(Experience_Log!A391),"/",DAY(Experience_Log!A391),"/",YEAR(Experience_Log!A391)),Experience_Log!A391)&amp;"; "&amp;Experience_Log!C391&amp;"; "&amp;IF(Experience_Log!E391&lt;&gt;"","+"&amp;Experience_Log!E391,"")&amp;IF(Experience_Log!F391&lt;&gt;"","-"&amp;Experience_Log!F391,"")
&amp;"; "&amp;Experience_Log!G391&amp;"; ("&amp;Experience_Log!H391&amp;")","")</f>
        <v/>
      </c>
    </row>
    <row r="694" spans="1:1" x14ac:dyDescent="0.25">
      <c r="A694" s="277" t="str">
        <f>IF(OR(Experience_Log!A392&lt;&gt;0,Experience_Log!E392&lt;&gt;0,Experience_Log!F392&lt;&gt;0,Experience_Log!G392&lt;&gt;0),IF(ISNUMBER(Experience_Log!A392),CONCATENATE(MONTH(Experience_Log!A392),"/",DAY(Experience_Log!A392),"/",YEAR(Experience_Log!A392)),Experience_Log!A392)&amp;"; "&amp;Experience_Log!C392&amp;"; "&amp;IF(Experience_Log!E392&lt;&gt;"","+"&amp;Experience_Log!E392,"")&amp;IF(Experience_Log!F392&lt;&gt;"","-"&amp;Experience_Log!F392,"")
&amp;"; "&amp;Experience_Log!G392&amp;"; ("&amp;Experience_Log!H392&amp;")","")</f>
        <v/>
      </c>
    </row>
    <row r="695" spans="1:1" x14ac:dyDescent="0.25">
      <c r="A695" s="277" t="str">
        <f>IF(OR(Experience_Log!A393&lt;&gt;0,Experience_Log!E393&lt;&gt;0,Experience_Log!F393&lt;&gt;0,Experience_Log!G393&lt;&gt;0),IF(ISNUMBER(Experience_Log!A393),CONCATENATE(MONTH(Experience_Log!A393),"/",DAY(Experience_Log!A393),"/",YEAR(Experience_Log!A393)),Experience_Log!A393)&amp;"; "&amp;Experience_Log!C393&amp;"; "&amp;IF(Experience_Log!E393&lt;&gt;"","+"&amp;Experience_Log!E393,"")&amp;IF(Experience_Log!F393&lt;&gt;"","-"&amp;Experience_Log!F393,"")
&amp;"; "&amp;Experience_Log!G393&amp;"; ("&amp;Experience_Log!H393&amp;")","")</f>
        <v/>
      </c>
    </row>
    <row r="696" spans="1:1" x14ac:dyDescent="0.25">
      <c r="A696" s="277" t="str">
        <f>IF(OR(Experience_Log!A394&lt;&gt;0,Experience_Log!E394&lt;&gt;0,Experience_Log!F394&lt;&gt;0,Experience_Log!G394&lt;&gt;0),IF(ISNUMBER(Experience_Log!A394),CONCATENATE(MONTH(Experience_Log!A394),"/",DAY(Experience_Log!A394),"/",YEAR(Experience_Log!A394)),Experience_Log!A394)&amp;"; "&amp;Experience_Log!C394&amp;"; "&amp;IF(Experience_Log!E394&lt;&gt;"","+"&amp;Experience_Log!E394,"")&amp;IF(Experience_Log!F394&lt;&gt;"","-"&amp;Experience_Log!F394,"")
&amp;"; "&amp;Experience_Log!G394&amp;"; ("&amp;Experience_Log!H394&amp;")","")</f>
        <v/>
      </c>
    </row>
    <row r="697" spans="1:1" x14ac:dyDescent="0.25">
      <c r="A697" s="277" t="str">
        <f>IF(OR(Experience_Log!A395&lt;&gt;0,Experience_Log!E395&lt;&gt;0,Experience_Log!F395&lt;&gt;0,Experience_Log!G395&lt;&gt;0),IF(ISNUMBER(Experience_Log!A395),CONCATENATE(MONTH(Experience_Log!A395),"/",DAY(Experience_Log!A395),"/",YEAR(Experience_Log!A395)),Experience_Log!A395)&amp;"; "&amp;Experience_Log!C395&amp;"; "&amp;IF(Experience_Log!E395&lt;&gt;"","+"&amp;Experience_Log!E395,"")&amp;IF(Experience_Log!F395&lt;&gt;"","-"&amp;Experience_Log!F395,"")
&amp;"; "&amp;Experience_Log!G395&amp;"; ("&amp;Experience_Log!H395&amp;")","")</f>
        <v/>
      </c>
    </row>
    <row r="698" spans="1:1" x14ac:dyDescent="0.25">
      <c r="A698" s="277" t="str">
        <f>IF(OR(Experience_Log!A396&lt;&gt;0,Experience_Log!E396&lt;&gt;0,Experience_Log!F396&lt;&gt;0,Experience_Log!G396&lt;&gt;0),IF(ISNUMBER(Experience_Log!A396),CONCATENATE(MONTH(Experience_Log!A396),"/",DAY(Experience_Log!A396),"/",YEAR(Experience_Log!A396)),Experience_Log!A396)&amp;"; "&amp;Experience_Log!C396&amp;"; "&amp;IF(Experience_Log!E396&lt;&gt;"","+"&amp;Experience_Log!E396,"")&amp;IF(Experience_Log!F396&lt;&gt;"","-"&amp;Experience_Log!F396,"")
&amp;"; "&amp;Experience_Log!G396&amp;"; ("&amp;Experience_Log!H396&amp;")","")</f>
        <v/>
      </c>
    </row>
    <row r="699" spans="1:1" x14ac:dyDescent="0.25">
      <c r="A699" s="277" t="str">
        <f>IF(OR(Experience_Log!A397&lt;&gt;0,Experience_Log!E397&lt;&gt;0,Experience_Log!F397&lt;&gt;0,Experience_Log!G397&lt;&gt;0),IF(ISNUMBER(Experience_Log!A397),CONCATENATE(MONTH(Experience_Log!A397),"/",DAY(Experience_Log!A397),"/",YEAR(Experience_Log!A397)),Experience_Log!A397)&amp;"; "&amp;Experience_Log!C397&amp;"; "&amp;IF(Experience_Log!E397&lt;&gt;"","+"&amp;Experience_Log!E397,"")&amp;IF(Experience_Log!F397&lt;&gt;"","-"&amp;Experience_Log!F397,"")
&amp;"; "&amp;Experience_Log!G397&amp;"; ("&amp;Experience_Log!H397&amp;")","")</f>
        <v/>
      </c>
    </row>
    <row r="700" spans="1:1" x14ac:dyDescent="0.25">
      <c r="A700" s="277" t="str">
        <f>IF(OR(Experience_Log!A398&lt;&gt;0,Experience_Log!E398&lt;&gt;0,Experience_Log!F398&lt;&gt;0,Experience_Log!G398&lt;&gt;0),IF(ISNUMBER(Experience_Log!A398),CONCATENATE(MONTH(Experience_Log!A398),"/",DAY(Experience_Log!A398),"/",YEAR(Experience_Log!A398)),Experience_Log!A398)&amp;"; "&amp;Experience_Log!C398&amp;"; "&amp;IF(Experience_Log!E398&lt;&gt;"","+"&amp;Experience_Log!E398,"")&amp;IF(Experience_Log!F398&lt;&gt;"","-"&amp;Experience_Log!F398,"")
&amp;"; "&amp;Experience_Log!G398&amp;"; ("&amp;Experience_Log!H398&amp;")","")</f>
        <v/>
      </c>
    </row>
    <row r="701" spans="1:1" x14ac:dyDescent="0.25">
      <c r="A701" s="277" t="str">
        <f>IF(OR(Experience_Log!A399&lt;&gt;0,Experience_Log!E399&lt;&gt;0,Experience_Log!F399&lt;&gt;0,Experience_Log!G399&lt;&gt;0),IF(ISNUMBER(Experience_Log!A399),CONCATENATE(MONTH(Experience_Log!A399),"/",DAY(Experience_Log!A399),"/",YEAR(Experience_Log!A399)),Experience_Log!A399)&amp;"; "&amp;Experience_Log!C399&amp;"; "&amp;IF(Experience_Log!E399&lt;&gt;"","+"&amp;Experience_Log!E399,"")&amp;IF(Experience_Log!F399&lt;&gt;"","-"&amp;Experience_Log!F399,"")
&amp;"; "&amp;Experience_Log!G399&amp;"; ("&amp;Experience_Log!H399&amp;")","")</f>
        <v/>
      </c>
    </row>
    <row r="702" spans="1:1" x14ac:dyDescent="0.25">
      <c r="A702" s="277" t="str">
        <f>IF(OR(Experience_Log!A400&lt;&gt;0,Experience_Log!E400&lt;&gt;0,Experience_Log!F400&lt;&gt;0,Experience_Log!G400&lt;&gt;0),IF(ISNUMBER(Experience_Log!A400),CONCATENATE(MONTH(Experience_Log!A400),"/",DAY(Experience_Log!A400),"/",YEAR(Experience_Log!A400)),Experience_Log!A400)&amp;"; "&amp;Experience_Log!C400&amp;"; "&amp;IF(Experience_Log!E400&lt;&gt;"","+"&amp;Experience_Log!E400,"")&amp;IF(Experience_Log!F400&lt;&gt;"","-"&amp;Experience_Log!F400,"")
&amp;"; "&amp;Experience_Log!G400&amp;"; ("&amp;Experience_Log!H400&amp;")","")</f>
        <v/>
      </c>
    </row>
    <row r="703" spans="1:1" x14ac:dyDescent="0.25">
      <c r="A703" s="277" t="str">
        <f>IF(OR(Experience_Log!A401&lt;&gt;0,Experience_Log!E401&lt;&gt;0,Experience_Log!F401&lt;&gt;0,Experience_Log!G401&lt;&gt;0),IF(ISNUMBER(Experience_Log!A401),CONCATENATE(MONTH(Experience_Log!A401),"/",DAY(Experience_Log!A401),"/",YEAR(Experience_Log!A401)),Experience_Log!A401)&amp;"; "&amp;Experience_Log!C401&amp;"; "&amp;IF(Experience_Log!E401&lt;&gt;"","+"&amp;Experience_Log!E401,"")&amp;IF(Experience_Log!F401&lt;&gt;"","-"&amp;Experience_Log!F401,"")
&amp;"; "&amp;Experience_Log!G401&amp;"; ("&amp;Experience_Log!H401&amp;")","")</f>
        <v/>
      </c>
    </row>
    <row r="704" spans="1:1" x14ac:dyDescent="0.25">
      <c r="A704" s="277" t="str">
        <f>IF(OR(Experience_Log!A402&lt;&gt;0,Experience_Log!E402&lt;&gt;0,Experience_Log!F402&lt;&gt;0,Experience_Log!G402&lt;&gt;0),IF(ISNUMBER(Experience_Log!A402),CONCATENATE(MONTH(Experience_Log!A402),"/",DAY(Experience_Log!A402),"/",YEAR(Experience_Log!A402)),Experience_Log!A402)&amp;"; "&amp;Experience_Log!C402&amp;"; "&amp;IF(Experience_Log!E402&lt;&gt;"","+"&amp;Experience_Log!E402,"")&amp;IF(Experience_Log!F402&lt;&gt;"","-"&amp;Experience_Log!F402,"")
&amp;"; "&amp;Experience_Log!G402&amp;"; ("&amp;Experience_Log!H402&amp;")","")</f>
        <v/>
      </c>
    </row>
    <row r="705" spans="1:1" x14ac:dyDescent="0.25">
      <c r="A705" s="277" t="str">
        <f>IF(OR(Experience_Log!A403&lt;&gt;0,Experience_Log!E403&lt;&gt;0,Experience_Log!F403&lt;&gt;0,Experience_Log!G403&lt;&gt;0),IF(ISNUMBER(Experience_Log!A403),CONCATENATE(MONTH(Experience_Log!A403),"/",DAY(Experience_Log!A403),"/",YEAR(Experience_Log!A403)),Experience_Log!A403)&amp;"; "&amp;Experience_Log!C403&amp;"; "&amp;IF(Experience_Log!E403&lt;&gt;"","+"&amp;Experience_Log!E403,"")&amp;IF(Experience_Log!F403&lt;&gt;"","-"&amp;Experience_Log!F403,"")
&amp;"; "&amp;Experience_Log!G403&amp;"; ("&amp;Experience_Log!H403&amp;")","")</f>
        <v/>
      </c>
    </row>
    <row r="706" spans="1:1" x14ac:dyDescent="0.25">
      <c r="A706" s="277" t="str">
        <f>IF(OR(Experience_Log!A404&lt;&gt;0,Experience_Log!E404&lt;&gt;0,Experience_Log!F404&lt;&gt;0,Experience_Log!G404&lt;&gt;0),IF(ISNUMBER(Experience_Log!A404),CONCATENATE(MONTH(Experience_Log!A404),"/",DAY(Experience_Log!A404),"/",YEAR(Experience_Log!A404)),Experience_Log!A404)&amp;"; "&amp;Experience_Log!C404&amp;"; "&amp;IF(Experience_Log!E404&lt;&gt;"","+"&amp;Experience_Log!E404,"")&amp;IF(Experience_Log!F404&lt;&gt;"","-"&amp;Experience_Log!F404,"")
&amp;"; "&amp;Experience_Log!G404&amp;"; ("&amp;Experience_Log!H404&amp;")","")</f>
        <v/>
      </c>
    </row>
    <row r="707" spans="1:1" x14ac:dyDescent="0.25">
      <c r="A707" s="277" t="str">
        <f>IF(OR(Experience_Log!A405&lt;&gt;0,Experience_Log!E405&lt;&gt;0,Experience_Log!F405&lt;&gt;0,Experience_Log!G405&lt;&gt;0),IF(ISNUMBER(Experience_Log!A405),CONCATENATE(MONTH(Experience_Log!A405),"/",DAY(Experience_Log!A405),"/",YEAR(Experience_Log!A405)),Experience_Log!A405)&amp;"; "&amp;Experience_Log!C405&amp;"; "&amp;IF(Experience_Log!E405&lt;&gt;"","+"&amp;Experience_Log!E405,"")&amp;IF(Experience_Log!F405&lt;&gt;"","-"&amp;Experience_Log!F405,"")
&amp;"; "&amp;Experience_Log!G405&amp;"; ("&amp;Experience_Log!H405&amp;")","")</f>
        <v/>
      </c>
    </row>
    <row r="708" spans="1:1" x14ac:dyDescent="0.25">
      <c r="A708" s="277" t="str">
        <f>IF(OR(Experience_Log!A406&lt;&gt;0,Experience_Log!E406&lt;&gt;0,Experience_Log!F406&lt;&gt;0,Experience_Log!G406&lt;&gt;0),IF(ISNUMBER(Experience_Log!A406),CONCATENATE(MONTH(Experience_Log!A406),"/",DAY(Experience_Log!A406),"/",YEAR(Experience_Log!A406)),Experience_Log!A406)&amp;"; "&amp;Experience_Log!C406&amp;"; "&amp;IF(Experience_Log!E406&lt;&gt;"","+"&amp;Experience_Log!E406,"")&amp;IF(Experience_Log!F406&lt;&gt;"","-"&amp;Experience_Log!F406,"")
&amp;"; "&amp;Experience_Log!G406&amp;"; ("&amp;Experience_Log!H406&amp;")","")</f>
        <v/>
      </c>
    </row>
    <row r="709" spans="1:1" x14ac:dyDescent="0.25">
      <c r="A709" s="277" t="str">
        <f>IF(OR(Experience_Log!A407&lt;&gt;0,Experience_Log!E407&lt;&gt;0,Experience_Log!F407&lt;&gt;0,Experience_Log!G407&lt;&gt;0),IF(ISNUMBER(Experience_Log!A407),CONCATENATE(MONTH(Experience_Log!A407),"/",DAY(Experience_Log!A407),"/",YEAR(Experience_Log!A407)),Experience_Log!A407)&amp;"; "&amp;Experience_Log!C407&amp;"; "&amp;IF(Experience_Log!E407&lt;&gt;"","+"&amp;Experience_Log!E407,"")&amp;IF(Experience_Log!F407&lt;&gt;"","-"&amp;Experience_Log!F407,"")
&amp;"; "&amp;Experience_Log!G407&amp;"; ("&amp;Experience_Log!H407&amp;")","")</f>
        <v/>
      </c>
    </row>
    <row r="710" spans="1:1" x14ac:dyDescent="0.25">
      <c r="A710" s="277" t="str">
        <f>IF(OR(Experience_Log!A408&lt;&gt;0,Experience_Log!E408&lt;&gt;0,Experience_Log!F408&lt;&gt;0,Experience_Log!G408&lt;&gt;0),IF(ISNUMBER(Experience_Log!A408),CONCATENATE(MONTH(Experience_Log!A408),"/",DAY(Experience_Log!A408),"/",YEAR(Experience_Log!A408)),Experience_Log!A408)&amp;"; "&amp;Experience_Log!C408&amp;"; "&amp;IF(Experience_Log!E408&lt;&gt;"","+"&amp;Experience_Log!E408,"")&amp;IF(Experience_Log!F408&lt;&gt;"","-"&amp;Experience_Log!F408,"")
&amp;"; "&amp;Experience_Log!G408&amp;"; ("&amp;Experience_Log!H408&amp;")","")</f>
        <v/>
      </c>
    </row>
    <row r="711" spans="1:1" x14ac:dyDescent="0.25">
      <c r="A711" s="277" t="str">
        <f>IF(OR(Experience_Log!A409&lt;&gt;0,Experience_Log!E409&lt;&gt;0,Experience_Log!F409&lt;&gt;0,Experience_Log!G409&lt;&gt;0),IF(ISNUMBER(Experience_Log!A409),CONCATENATE(MONTH(Experience_Log!A409),"/",DAY(Experience_Log!A409),"/",YEAR(Experience_Log!A409)),Experience_Log!A409)&amp;"; "&amp;Experience_Log!C409&amp;"; "&amp;IF(Experience_Log!E409&lt;&gt;"","+"&amp;Experience_Log!E409,"")&amp;IF(Experience_Log!F409&lt;&gt;"","-"&amp;Experience_Log!F409,"")
&amp;"; "&amp;Experience_Log!G409&amp;"; ("&amp;Experience_Log!H409&amp;")","")</f>
        <v/>
      </c>
    </row>
    <row r="712" spans="1:1" x14ac:dyDescent="0.25">
      <c r="A712" s="277" t="str">
        <f>IF(OR(Experience_Log!A410&lt;&gt;0,Experience_Log!E410&lt;&gt;0,Experience_Log!F410&lt;&gt;0,Experience_Log!G410&lt;&gt;0),IF(ISNUMBER(Experience_Log!A410),CONCATENATE(MONTH(Experience_Log!A410),"/",DAY(Experience_Log!A410),"/",YEAR(Experience_Log!A410)),Experience_Log!A410)&amp;"; "&amp;Experience_Log!C410&amp;"; "&amp;IF(Experience_Log!E410&lt;&gt;"","+"&amp;Experience_Log!E410,"")&amp;IF(Experience_Log!F410&lt;&gt;"","-"&amp;Experience_Log!F410,"")
&amp;"; "&amp;Experience_Log!G410&amp;"; ("&amp;Experience_Log!H410&amp;")","")</f>
        <v/>
      </c>
    </row>
    <row r="713" spans="1:1" x14ac:dyDescent="0.25">
      <c r="A713" s="277" t="str">
        <f>IF(OR(Experience_Log!A411&lt;&gt;0,Experience_Log!E411&lt;&gt;0,Experience_Log!F411&lt;&gt;0,Experience_Log!G411&lt;&gt;0),IF(ISNUMBER(Experience_Log!A411),CONCATENATE(MONTH(Experience_Log!A411),"/",DAY(Experience_Log!A411),"/",YEAR(Experience_Log!A411)),Experience_Log!A411)&amp;"; "&amp;Experience_Log!C411&amp;"; "&amp;IF(Experience_Log!E411&lt;&gt;"","+"&amp;Experience_Log!E411,"")&amp;IF(Experience_Log!F411&lt;&gt;"","-"&amp;Experience_Log!F411,"")
&amp;"; "&amp;Experience_Log!G411&amp;"; ("&amp;Experience_Log!H411&amp;")","")</f>
        <v/>
      </c>
    </row>
    <row r="714" spans="1:1" x14ac:dyDescent="0.25">
      <c r="A714" s="277" t="str">
        <f>IF(OR(Experience_Log!A412&lt;&gt;0,Experience_Log!E412&lt;&gt;0,Experience_Log!F412&lt;&gt;0,Experience_Log!G412&lt;&gt;0),IF(ISNUMBER(Experience_Log!A412),CONCATENATE(MONTH(Experience_Log!A412),"/",DAY(Experience_Log!A412),"/",YEAR(Experience_Log!A412)),Experience_Log!A412)&amp;"; "&amp;Experience_Log!C412&amp;"; "&amp;IF(Experience_Log!E412&lt;&gt;"","+"&amp;Experience_Log!E412,"")&amp;IF(Experience_Log!F412&lt;&gt;"","-"&amp;Experience_Log!F412,"")
&amp;"; "&amp;Experience_Log!G412&amp;"; ("&amp;Experience_Log!H412&amp;")","")</f>
        <v/>
      </c>
    </row>
    <row r="715" spans="1:1" x14ac:dyDescent="0.25">
      <c r="A715" s="277" t="str">
        <f>IF(OR(Experience_Log!A413&lt;&gt;0,Experience_Log!E413&lt;&gt;0,Experience_Log!F413&lt;&gt;0,Experience_Log!G413&lt;&gt;0),IF(ISNUMBER(Experience_Log!A413),CONCATENATE(MONTH(Experience_Log!A413),"/",DAY(Experience_Log!A413),"/",YEAR(Experience_Log!A413)),Experience_Log!A413)&amp;"; "&amp;Experience_Log!C413&amp;"; "&amp;IF(Experience_Log!E413&lt;&gt;"","+"&amp;Experience_Log!E413,"")&amp;IF(Experience_Log!F413&lt;&gt;"","-"&amp;Experience_Log!F413,"")
&amp;"; "&amp;Experience_Log!G413&amp;"; ("&amp;Experience_Log!H413&amp;")","")</f>
        <v/>
      </c>
    </row>
    <row r="716" spans="1:1" x14ac:dyDescent="0.25">
      <c r="A716" s="277" t="str">
        <f>IF(OR(Experience_Log!A414&lt;&gt;0,Experience_Log!E414&lt;&gt;0,Experience_Log!F414&lt;&gt;0,Experience_Log!G414&lt;&gt;0),IF(ISNUMBER(Experience_Log!A414),CONCATENATE(MONTH(Experience_Log!A414),"/",DAY(Experience_Log!A414),"/",YEAR(Experience_Log!A414)),Experience_Log!A414)&amp;"; "&amp;Experience_Log!C414&amp;"; "&amp;IF(Experience_Log!E414&lt;&gt;"","+"&amp;Experience_Log!E414,"")&amp;IF(Experience_Log!F414&lt;&gt;"","-"&amp;Experience_Log!F414,"")
&amp;"; "&amp;Experience_Log!G414&amp;"; ("&amp;Experience_Log!H414&amp;")","")</f>
        <v/>
      </c>
    </row>
    <row r="717" spans="1:1" x14ac:dyDescent="0.25">
      <c r="A717" s="277" t="str">
        <f>IF(OR(Experience_Log!A415&lt;&gt;0,Experience_Log!E415&lt;&gt;0,Experience_Log!F415&lt;&gt;0,Experience_Log!G415&lt;&gt;0),IF(ISNUMBER(Experience_Log!A415),CONCATENATE(MONTH(Experience_Log!A415),"/",DAY(Experience_Log!A415),"/",YEAR(Experience_Log!A415)),Experience_Log!A415)&amp;"; "&amp;Experience_Log!C415&amp;"; "&amp;IF(Experience_Log!E415&lt;&gt;"","+"&amp;Experience_Log!E415,"")&amp;IF(Experience_Log!F415&lt;&gt;"","-"&amp;Experience_Log!F415,"")
&amp;"; "&amp;Experience_Log!G415&amp;"; ("&amp;Experience_Log!H415&amp;")","")</f>
        <v/>
      </c>
    </row>
    <row r="718" spans="1:1" x14ac:dyDescent="0.25">
      <c r="A718" s="277" t="str">
        <f>IF(OR(Experience_Log!A416&lt;&gt;0,Experience_Log!E416&lt;&gt;0,Experience_Log!F416&lt;&gt;0,Experience_Log!G416&lt;&gt;0),IF(ISNUMBER(Experience_Log!A416),CONCATENATE(MONTH(Experience_Log!A416),"/",DAY(Experience_Log!A416),"/",YEAR(Experience_Log!A416)),Experience_Log!A416)&amp;"; "&amp;Experience_Log!C416&amp;"; "&amp;IF(Experience_Log!E416&lt;&gt;"","+"&amp;Experience_Log!E416,"")&amp;IF(Experience_Log!F416&lt;&gt;"","-"&amp;Experience_Log!F416,"")
&amp;"; "&amp;Experience_Log!G416&amp;"; ("&amp;Experience_Log!H416&amp;")","")</f>
        <v/>
      </c>
    </row>
    <row r="719" spans="1:1" x14ac:dyDescent="0.25">
      <c r="A719" s="277" t="str">
        <f>IF(OR(Experience_Log!A417&lt;&gt;0,Experience_Log!E417&lt;&gt;0,Experience_Log!F417&lt;&gt;0,Experience_Log!G417&lt;&gt;0),IF(ISNUMBER(Experience_Log!A417),CONCATENATE(MONTH(Experience_Log!A417),"/",DAY(Experience_Log!A417),"/",YEAR(Experience_Log!A417)),Experience_Log!A417)&amp;"; "&amp;Experience_Log!C417&amp;"; "&amp;IF(Experience_Log!E417&lt;&gt;"","+"&amp;Experience_Log!E417,"")&amp;IF(Experience_Log!F417&lt;&gt;"","-"&amp;Experience_Log!F417,"")
&amp;"; "&amp;Experience_Log!G417&amp;"; ("&amp;Experience_Log!H417&amp;")","")</f>
        <v/>
      </c>
    </row>
    <row r="720" spans="1:1" x14ac:dyDescent="0.25">
      <c r="A720" s="277" t="str">
        <f>IF(OR(Experience_Log!A418&lt;&gt;0,Experience_Log!E418&lt;&gt;0,Experience_Log!F418&lt;&gt;0,Experience_Log!G418&lt;&gt;0),IF(ISNUMBER(Experience_Log!A418),CONCATENATE(MONTH(Experience_Log!A418),"/",DAY(Experience_Log!A418),"/",YEAR(Experience_Log!A418)),Experience_Log!A418)&amp;"; "&amp;Experience_Log!C418&amp;"; "&amp;IF(Experience_Log!E418&lt;&gt;"","+"&amp;Experience_Log!E418,"")&amp;IF(Experience_Log!F418&lt;&gt;"","-"&amp;Experience_Log!F418,"")
&amp;"; "&amp;Experience_Log!G418&amp;"; ("&amp;Experience_Log!H418&amp;")","")</f>
        <v/>
      </c>
    </row>
    <row r="721" spans="1:1" x14ac:dyDescent="0.25">
      <c r="A721" s="277" t="str">
        <f>IF(OR(Experience_Log!A419&lt;&gt;0,Experience_Log!E419&lt;&gt;0,Experience_Log!F419&lt;&gt;0,Experience_Log!G419&lt;&gt;0),IF(ISNUMBER(Experience_Log!A419),CONCATENATE(MONTH(Experience_Log!A419),"/",DAY(Experience_Log!A419),"/",YEAR(Experience_Log!A419)),Experience_Log!A419)&amp;"; "&amp;Experience_Log!C419&amp;"; "&amp;IF(Experience_Log!E419&lt;&gt;"","+"&amp;Experience_Log!E419,"")&amp;IF(Experience_Log!F419&lt;&gt;"","-"&amp;Experience_Log!F419,"")
&amp;"; "&amp;Experience_Log!G419&amp;"; ("&amp;Experience_Log!H419&amp;")","")</f>
        <v/>
      </c>
    </row>
    <row r="722" spans="1:1" x14ac:dyDescent="0.25">
      <c r="A722" s="277" t="str">
        <f>IF(OR(Experience_Log!A420&lt;&gt;0,Experience_Log!E420&lt;&gt;0,Experience_Log!F420&lt;&gt;0,Experience_Log!G420&lt;&gt;0),IF(ISNUMBER(Experience_Log!A420),CONCATENATE(MONTH(Experience_Log!A420),"/",DAY(Experience_Log!A420),"/",YEAR(Experience_Log!A420)),Experience_Log!A420)&amp;"; "&amp;Experience_Log!C420&amp;"; "&amp;IF(Experience_Log!E420&lt;&gt;"","+"&amp;Experience_Log!E420,"")&amp;IF(Experience_Log!F420&lt;&gt;"","-"&amp;Experience_Log!F420,"")
&amp;"; "&amp;Experience_Log!G420&amp;"; ("&amp;Experience_Log!H420&amp;")","")</f>
        <v/>
      </c>
    </row>
    <row r="723" spans="1:1" x14ac:dyDescent="0.25">
      <c r="A723" s="277" t="str">
        <f>IF(OR(Experience_Log!A421&lt;&gt;0,Experience_Log!E421&lt;&gt;0,Experience_Log!F421&lt;&gt;0,Experience_Log!G421&lt;&gt;0),IF(ISNUMBER(Experience_Log!A421),CONCATENATE(MONTH(Experience_Log!A421),"/",DAY(Experience_Log!A421),"/",YEAR(Experience_Log!A421)),Experience_Log!A421)&amp;"; "&amp;Experience_Log!C421&amp;"; "&amp;IF(Experience_Log!E421&lt;&gt;"","+"&amp;Experience_Log!E421,"")&amp;IF(Experience_Log!F421&lt;&gt;"","-"&amp;Experience_Log!F421,"")
&amp;"; "&amp;Experience_Log!G421&amp;"; ("&amp;Experience_Log!H421&amp;")","")</f>
        <v/>
      </c>
    </row>
    <row r="724" spans="1:1" x14ac:dyDescent="0.25">
      <c r="A724" s="277" t="str">
        <f>IF(OR(Experience_Log!A422&lt;&gt;0,Experience_Log!E422&lt;&gt;0,Experience_Log!F422&lt;&gt;0,Experience_Log!G422&lt;&gt;0),IF(ISNUMBER(Experience_Log!A422),CONCATENATE(MONTH(Experience_Log!A422),"/",DAY(Experience_Log!A422),"/",YEAR(Experience_Log!A422)),Experience_Log!A422)&amp;"; "&amp;Experience_Log!C422&amp;"; "&amp;IF(Experience_Log!E422&lt;&gt;"","+"&amp;Experience_Log!E422,"")&amp;IF(Experience_Log!F422&lt;&gt;"","-"&amp;Experience_Log!F422,"")
&amp;"; "&amp;Experience_Log!G422&amp;"; ("&amp;Experience_Log!H422&amp;")","")</f>
        <v/>
      </c>
    </row>
    <row r="725" spans="1:1" x14ac:dyDescent="0.25">
      <c r="A725" s="277" t="str">
        <f>IF(OR(Experience_Log!A423&lt;&gt;0,Experience_Log!E423&lt;&gt;0,Experience_Log!F423&lt;&gt;0,Experience_Log!G423&lt;&gt;0),IF(ISNUMBER(Experience_Log!A423),CONCATENATE(MONTH(Experience_Log!A423),"/",DAY(Experience_Log!A423),"/",YEAR(Experience_Log!A423)),Experience_Log!A423)&amp;"; "&amp;Experience_Log!C423&amp;"; "&amp;IF(Experience_Log!E423&lt;&gt;"","+"&amp;Experience_Log!E423,"")&amp;IF(Experience_Log!F423&lt;&gt;"","-"&amp;Experience_Log!F423,"")
&amp;"; "&amp;Experience_Log!G423&amp;"; ("&amp;Experience_Log!H423&amp;")","")</f>
        <v/>
      </c>
    </row>
    <row r="726" spans="1:1" x14ac:dyDescent="0.25">
      <c r="A726" s="277" t="str">
        <f>IF(OR(Experience_Log!A424&lt;&gt;0,Experience_Log!E424&lt;&gt;0,Experience_Log!F424&lt;&gt;0,Experience_Log!G424&lt;&gt;0),IF(ISNUMBER(Experience_Log!A424),CONCATENATE(MONTH(Experience_Log!A424),"/",DAY(Experience_Log!A424),"/",YEAR(Experience_Log!A424)),Experience_Log!A424)&amp;"; "&amp;Experience_Log!C424&amp;"; "&amp;IF(Experience_Log!E424&lt;&gt;"","+"&amp;Experience_Log!E424,"")&amp;IF(Experience_Log!F424&lt;&gt;"","-"&amp;Experience_Log!F424,"")
&amp;"; "&amp;Experience_Log!G424&amp;"; ("&amp;Experience_Log!H424&amp;")","")</f>
        <v/>
      </c>
    </row>
    <row r="727" spans="1:1" x14ac:dyDescent="0.25">
      <c r="A727" s="277" t="str">
        <f>IF(OR(Experience_Log!A425&lt;&gt;0,Experience_Log!E425&lt;&gt;0,Experience_Log!F425&lt;&gt;0,Experience_Log!G425&lt;&gt;0),IF(ISNUMBER(Experience_Log!A425),CONCATENATE(MONTH(Experience_Log!A425),"/",DAY(Experience_Log!A425),"/",YEAR(Experience_Log!A425)),Experience_Log!A425)&amp;"; "&amp;Experience_Log!C425&amp;"; "&amp;IF(Experience_Log!E425&lt;&gt;"","+"&amp;Experience_Log!E425,"")&amp;IF(Experience_Log!F425&lt;&gt;"","-"&amp;Experience_Log!F425,"")
&amp;"; "&amp;Experience_Log!G425&amp;"; ("&amp;Experience_Log!H425&amp;")","")</f>
        <v/>
      </c>
    </row>
    <row r="728" spans="1:1" x14ac:dyDescent="0.25">
      <c r="A728" s="277" t="str">
        <f>IF(OR(Experience_Log!A426&lt;&gt;0,Experience_Log!E426&lt;&gt;0,Experience_Log!F426&lt;&gt;0,Experience_Log!G426&lt;&gt;0),IF(ISNUMBER(Experience_Log!A426),CONCATENATE(MONTH(Experience_Log!A426),"/",DAY(Experience_Log!A426),"/",YEAR(Experience_Log!A426)),Experience_Log!A426)&amp;"; "&amp;Experience_Log!C426&amp;"; "&amp;IF(Experience_Log!E426&lt;&gt;"","+"&amp;Experience_Log!E426,"")&amp;IF(Experience_Log!F426&lt;&gt;"","-"&amp;Experience_Log!F426,"")
&amp;"; "&amp;Experience_Log!G426&amp;"; ("&amp;Experience_Log!H426&amp;")","")</f>
        <v/>
      </c>
    </row>
    <row r="729" spans="1:1" x14ac:dyDescent="0.25">
      <c r="A729" s="277" t="str">
        <f>IF(OR(Experience_Log!A427&lt;&gt;0,Experience_Log!E427&lt;&gt;0,Experience_Log!F427&lt;&gt;0,Experience_Log!G427&lt;&gt;0),IF(ISNUMBER(Experience_Log!A427),CONCATENATE(MONTH(Experience_Log!A427),"/",DAY(Experience_Log!A427),"/",YEAR(Experience_Log!A427)),Experience_Log!A427)&amp;"; "&amp;Experience_Log!C427&amp;"; "&amp;IF(Experience_Log!E427&lt;&gt;"","+"&amp;Experience_Log!E427,"")&amp;IF(Experience_Log!F427&lt;&gt;"","-"&amp;Experience_Log!F427,"")
&amp;"; "&amp;Experience_Log!G427&amp;"; ("&amp;Experience_Log!H427&amp;")","")</f>
        <v/>
      </c>
    </row>
    <row r="730" spans="1:1" x14ac:dyDescent="0.25">
      <c r="A730" s="277" t="str">
        <f>IF(OR(Experience_Log!A428&lt;&gt;0,Experience_Log!E428&lt;&gt;0,Experience_Log!F428&lt;&gt;0,Experience_Log!G428&lt;&gt;0),IF(ISNUMBER(Experience_Log!A428),CONCATENATE(MONTH(Experience_Log!A428),"/",DAY(Experience_Log!A428),"/",YEAR(Experience_Log!A428)),Experience_Log!A428)&amp;"; "&amp;Experience_Log!C428&amp;"; "&amp;IF(Experience_Log!E428&lt;&gt;"","+"&amp;Experience_Log!E428,"")&amp;IF(Experience_Log!F428&lt;&gt;"","-"&amp;Experience_Log!F428,"")
&amp;"; "&amp;Experience_Log!G428&amp;"; ("&amp;Experience_Log!H428&amp;")","")</f>
        <v/>
      </c>
    </row>
    <row r="731" spans="1:1" x14ac:dyDescent="0.25">
      <c r="A731" s="277" t="str">
        <f>IF(OR(Experience_Log!A429&lt;&gt;0,Experience_Log!E429&lt;&gt;0,Experience_Log!F429&lt;&gt;0,Experience_Log!G429&lt;&gt;0),IF(ISNUMBER(Experience_Log!A429),CONCATENATE(MONTH(Experience_Log!A429),"/",DAY(Experience_Log!A429),"/",YEAR(Experience_Log!A429)),Experience_Log!A429)&amp;"; "&amp;Experience_Log!C429&amp;"; "&amp;IF(Experience_Log!E429&lt;&gt;"","+"&amp;Experience_Log!E429,"")&amp;IF(Experience_Log!F429&lt;&gt;"","-"&amp;Experience_Log!F429,"")
&amp;"; "&amp;Experience_Log!G429&amp;"; ("&amp;Experience_Log!H429&amp;")","")</f>
        <v/>
      </c>
    </row>
    <row r="732" spans="1:1" x14ac:dyDescent="0.25">
      <c r="A732" s="277" t="str">
        <f>IF(OR(Experience_Log!A430&lt;&gt;0,Experience_Log!E430&lt;&gt;0,Experience_Log!F430&lt;&gt;0,Experience_Log!G430&lt;&gt;0),IF(ISNUMBER(Experience_Log!A430),CONCATENATE(MONTH(Experience_Log!A430),"/",DAY(Experience_Log!A430),"/",YEAR(Experience_Log!A430)),Experience_Log!A430)&amp;"; "&amp;Experience_Log!C430&amp;"; "&amp;IF(Experience_Log!E430&lt;&gt;"","+"&amp;Experience_Log!E430,"")&amp;IF(Experience_Log!F430&lt;&gt;"","-"&amp;Experience_Log!F430,"")
&amp;"; "&amp;Experience_Log!G430&amp;"; ("&amp;Experience_Log!H430&amp;")","")</f>
        <v/>
      </c>
    </row>
    <row r="733" spans="1:1" x14ac:dyDescent="0.25">
      <c r="A733" s="277" t="str">
        <f>IF(OR(Experience_Log!A431&lt;&gt;0,Experience_Log!E431&lt;&gt;0,Experience_Log!F431&lt;&gt;0,Experience_Log!G431&lt;&gt;0),IF(ISNUMBER(Experience_Log!A431),CONCATENATE(MONTH(Experience_Log!A431),"/",DAY(Experience_Log!A431),"/",YEAR(Experience_Log!A431)),Experience_Log!A431)&amp;"; "&amp;Experience_Log!C431&amp;"; "&amp;IF(Experience_Log!E431&lt;&gt;"","+"&amp;Experience_Log!E431,"")&amp;IF(Experience_Log!F431&lt;&gt;"","-"&amp;Experience_Log!F431,"")
&amp;"; "&amp;Experience_Log!G431&amp;"; ("&amp;Experience_Log!H431&amp;")","")</f>
        <v/>
      </c>
    </row>
    <row r="734" spans="1:1" x14ac:dyDescent="0.25">
      <c r="A734" s="277" t="str">
        <f>IF(OR(Experience_Log!A432&lt;&gt;0,Experience_Log!E432&lt;&gt;0,Experience_Log!F432&lt;&gt;0,Experience_Log!G432&lt;&gt;0),IF(ISNUMBER(Experience_Log!A432),CONCATENATE(MONTH(Experience_Log!A432),"/",DAY(Experience_Log!A432),"/",YEAR(Experience_Log!A432)),Experience_Log!A432)&amp;"; "&amp;Experience_Log!C432&amp;"; "&amp;IF(Experience_Log!E432&lt;&gt;"","+"&amp;Experience_Log!E432,"")&amp;IF(Experience_Log!F432&lt;&gt;"","-"&amp;Experience_Log!F432,"")
&amp;"; "&amp;Experience_Log!G432&amp;"; ("&amp;Experience_Log!H432&amp;")","")</f>
        <v/>
      </c>
    </row>
    <row r="735" spans="1:1" x14ac:dyDescent="0.25">
      <c r="A735" s="277" t="str">
        <f>IF(OR(Experience_Log!A433&lt;&gt;0,Experience_Log!E433&lt;&gt;0,Experience_Log!F433&lt;&gt;0,Experience_Log!G433&lt;&gt;0),IF(ISNUMBER(Experience_Log!A433),CONCATENATE(MONTH(Experience_Log!A433),"/",DAY(Experience_Log!A433),"/",YEAR(Experience_Log!A433)),Experience_Log!A433)&amp;"; "&amp;Experience_Log!C433&amp;"; "&amp;IF(Experience_Log!E433&lt;&gt;"","+"&amp;Experience_Log!E433,"")&amp;IF(Experience_Log!F433&lt;&gt;"","-"&amp;Experience_Log!F433,"")
&amp;"; "&amp;Experience_Log!G433&amp;"; ("&amp;Experience_Log!H433&amp;")","")</f>
        <v/>
      </c>
    </row>
    <row r="736" spans="1:1" x14ac:dyDescent="0.25">
      <c r="A736" s="277" t="str">
        <f>IF(OR(Experience_Log!A434&lt;&gt;0,Experience_Log!E434&lt;&gt;0,Experience_Log!F434&lt;&gt;0,Experience_Log!G434&lt;&gt;0),IF(ISNUMBER(Experience_Log!A434),CONCATENATE(MONTH(Experience_Log!A434),"/",DAY(Experience_Log!A434),"/",YEAR(Experience_Log!A434)),Experience_Log!A434)&amp;"; "&amp;Experience_Log!C434&amp;"; "&amp;IF(Experience_Log!E434&lt;&gt;"","+"&amp;Experience_Log!E434,"")&amp;IF(Experience_Log!F434&lt;&gt;"","-"&amp;Experience_Log!F434,"")
&amp;"; "&amp;Experience_Log!G434&amp;"; ("&amp;Experience_Log!H434&amp;")","")</f>
        <v/>
      </c>
    </row>
    <row r="737" spans="1:1" x14ac:dyDescent="0.25">
      <c r="A737" s="277" t="str">
        <f>IF(OR(Experience_Log!A435&lt;&gt;0,Experience_Log!E435&lt;&gt;0,Experience_Log!F435&lt;&gt;0,Experience_Log!G435&lt;&gt;0),IF(ISNUMBER(Experience_Log!A435),CONCATENATE(MONTH(Experience_Log!A435),"/",DAY(Experience_Log!A435),"/",YEAR(Experience_Log!A435)),Experience_Log!A435)&amp;"; "&amp;Experience_Log!C435&amp;"; "&amp;IF(Experience_Log!E435&lt;&gt;"","+"&amp;Experience_Log!E435,"")&amp;IF(Experience_Log!F435&lt;&gt;"","-"&amp;Experience_Log!F435,"")
&amp;"; "&amp;Experience_Log!G435&amp;"; ("&amp;Experience_Log!H435&amp;")","")</f>
        <v/>
      </c>
    </row>
    <row r="738" spans="1:1" x14ac:dyDescent="0.25">
      <c r="A738" s="277" t="str">
        <f>IF(OR(Experience_Log!A436&lt;&gt;0,Experience_Log!E436&lt;&gt;0,Experience_Log!F436&lt;&gt;0,Experience_Log!G436&lt;&gt;0),IF(ISNUMBER(Experience_Log!A436),CONCATENATE(MONTH(Experience_Log!A436),"/",DAY(Experience_Log!A436),"/",YEAR(Experience_Log!A436)),Experience_Log!A436)&amp;"; "&amp;Experience_Log!C436&amp;"; "&amp;IF(Experience_Log!E436&lt;&gt;"","+"&amp;Experience_Log!E436,"")&amp;IF(Experience_Log!F436&lt;&gt;"","-"&amp;Experience_Log!F436,"")
&amp;"; "&amp;Experience_Log!G436&amp;"; ("&amp;Experience_Log!H436&amp;")","")</f>
        <v/>
      </c>
    </row>
    <row r="739" spans="1:1" x14ac:dyDescent="0.25">
      <c r="A739" s="277" t="str">
        <f>IF(OR(Experience_Log!A437&lt;&gt;0,Experience_Log!E437&lt;&gt;0,Experience_Log!F437&lt;&gt;0,Experience_Log!G437&lt;&gt;0),IF(ISNUMBER(Experience_Log!A437),CONCATENATE(MONTH(Experience_Log!A437),"/",DAY(Experience_Log!A437),"/",YEAR(Experience_Log!A437)),Experience_Log!A437)&amp;"; "&amp;Experience_Log!C437&amp;"; "&amp;IF(Experience_Log!E437&lt;&gt;"","+"&amp;Experience_Log!E437,"")&amp;IF(Experience_Log!F437&lt;&gt;"","-"&amp;Experience_Log!F437,"")
&amp;"; "&amp;Experience_Log!G437&amp;"; ("&amp;Experience_Log!H437&amp;")","")</f>
        <v/>
      </c>
    </row>
    <row r="740" spans="1:1" x14ac:dyDescent="0.25">
      <c r="A740" s="277" t="str">
        <f>IF(OR(Experience_Log!A438&lt;&gt;0,Experience_Log!E438&lt;&gt;0,Experience_Log!F438&lt;&gt;0,Experience_Log!G438&lt;&gt;0),IF(ISNUMBER(Experience_Log!A438),CONCATENATE(MONTH(Experience_Log!A438),"/",DAY(Experience_Log!A438),"/",YEAR(Experience_Log!A438)),Experience_Log!A438)&amp;"; "&amp;Experience_Log!C438&amp;"; "&amp;IF(Experience_Log!E438&lt;&gt;"","+"&amp;Experience_Log!E438,"")&amp;IF(Experience_Log!F438&lt;&gt;"","-"&amp;Experience_Log!F438,"")
&amp;"; "&amp;Experience_Log!G438&amp;"; ("&amp;Experience_Log!H438&amp;")","")</f>
        <v/>
      </c>
    </row>
    <row r="741" spans="1:1" x14ac:dyDescent="0.25">
      <c r="A741" s="277" t="str">
        <f>IF(OR(Experience_Log!A439&lt;&gt;0,Experience_Log!E439&lt;&gt;0,Experience_Log!F439&lt;&gt;0,Experience_Log!G439&lt;&gt;0),IF(ISNUMBER(Experience_Log!A439),CONCATENATE(MONTH(Experience_Log!A439),"/",DAY(Experience_Log!A439),"/",YEAR(Experience_Log!A439)),Experience_Log!A439)&amp;"; "&amp;Experience_Log!C439&amp;"; "&amp;IF(Experience_Log!E439&lt;&gt;"","+"&amp;Experience_Log!E439,"")&amp;IF(Experience_Log!F439&lt;&gt;"","-"&amp;Experience_Log!F439,"")
&amp;"; "&amp;Experience_Log!G439&amp;"; ("&amp;Experience_Log!H439&amp;")","")</f>
        <v/>
      </c>
    </row>
    <row r="742" spans="1:1" x14ac:dyDescent="0.25">
      <c r="A742" s="277" t="str">
        <f>IF(OR(Experience_Log!A440&lt;&gt;0,Experience_Log!E440&lt;&gt;0,Experience_Log!F440&lt;&gt;0,Experience_Log!G440&lt;&gt;0),IF(ISNUMBER(Experience_Log!A440),CONCATENATE(MONTH(Experience_Log!A440),"/",DAY(Experience_Log!A440),"/",YEAR(Experience_Log!A440)),Experience_Log!A440)&amp;"; "&amp;Experience_Log!C440&amp;"; "&amp;IF(Experience_Log!E440&lt;&gt;"","+"&amp;Experience_Log!E440,"")&amp;IF(Experience_Log!F440&lt;&gt;"","-"&amp;Experience_Log!F440,"")
&amp;"; "&amp;Experience_Log!G440&amp;"; ("&amp;Experience_Log!H440&amp;")","")</f>
        <v/>
      </c>
    </row>
    <row r="743" spans="1:1" x14ac:dyDescent="0.25">
      <c r="A743" s="277" t="str">
        <f>IF(OR(Experience_Log!A441&lt;&gt;0,Experience_Log!E441&lt;&gt;0,Experience_Log!F441&lt;&gt;0,Experience_Log!G441&lt;&gt;0),IF(ISNUMBER(Experience_Log!A441),CONCATENATE(MONTH(Experience_Log!A441),"/",DAY(Experience_Log!A441),"/",YEAR(Experience_Log!A441)),Experience_Log!A441)&amp;"; "&amp;Experience_Log!C441&amp;"; "&amp;IF(Experience_Log!E441&lt;&gt;"","+"&amp;Experience_Log!E441,"")&amp;IF(Experience_Log!F441&lt;&gt;"","-"&amp;Experience_Log!F441,"")
&amp;"; "&amp;Experience_Log!G441&amp;"; ("&amp;Experience_Log!H441&amp;")","")</f>
        <v/>
      </c>
    </row>
    <row r="744" spans="1:1" x14ac:dyDescent="0.25">
      <c r="A744" s="277" t="str">
        <f>IF(OR(Experience_Log!A442&lt;&gt;0,Experience_Log!E442&lt;&gt;0,Experience_Log!F442&lt;&gt;0,Experience_Log!G442&lt;&gt;0),IF(ISNUMBER(Experience_Log!A442),CONCATENATE(MONTH(Experience_Log!A442),"/",DAY(Experience_Log!A442),"/",YEAR(Experience_Log!A442)),Experience_Log!A442)&amp;"; "&amp;Experience_Log!C442&amp;"; "&amp;IF(Experience_Log!E442&lt;&gt;"","+"&amp;Experience_Log!E442,"")&amp;IF(Experience_Log!F442&lt;&gt;"","-"&amp;Experience_Log!F442,"")
&amp;"; "&amp;Experience_Log!G442&amp;"; ("&amp;Experience_Log!H442&amp;")","")</f>
        <v/>
      </c>
    </row>
    <row r="745" spans="1:1" x14ac:dyDescent="0.25">
      <c r="A745" s="277" t="str">
        <f>IF(OR(Experience_Log!A443&lt;&gt;0,Experience_Log!E443&lt;&gt;0,Experience_Log!F443&lt;&gt;0,Experience_Log!G443&lt;&gt;0),IF(ISNUMBER(Experience_Log!A443),CONCATENATE(MONTH(Experience_Log!A443),"/",DAY(Experience_Log!A443),"/",YEAR(Experience_Log!A443)),Experience_Log!A443)&amp;"; "&amp;Experience_Log!C443&amp;"; "&amp;IF(Experience_Log!E443&lt;&gt;"","+"&amp;Experience_Log!E443,"")&amp;IF(Experience_Log!F443&lt;&gt;"","-"&amp;Experience_Log!F443,"")
&amp;"; "&amp;Experience_Log!G443&amp;"; ("&amp;Experience_Log!H443&amp;")","")</f>
        <v/>
      </c>
    </row>
    <row r="746" spans="1:1" x14ac:dyDescent="0.25">
      <c r="A746" s="277" t="str">
        <f>IF(OR(Experience_Log!A444&lt;&gt;0,Experience_Log!E444&lt;&gt;0,Experience_Log!F444&lt;&gt;0,Experience_Log!G444&lt;&gt;0),IF(ISNUMBER(Experience_Log!A444),CONCATENATE(MONTH(Experience_Log!A444),"/",DAY(Experience_Log!A444),"/",YEAR(Experience_Log!A444)),Experience_Log!A444)&amp;"; "&amp;Experience_Log!C444&amp;"; "&amp;IF(Experience_Log!E444&lt;&gt;"","+"&amp;Experience_Log!E444,"")&amp;IF(Experience_Log!F444&lt;&gt;"","-"&amp;Experience_Log!F444,"")
&amp;"; "&amp;Experience_Log!G444&amp;"; ("&amp;Experience_Log!H444&amp;")","")</f>
        <v/>
      </c>
    </row>
    <row r="747" spans="1:1" x14ac:dyDescent="0.25">
      <c r="A747" s="277" t="str">
        <f>IF(OR(Experience_Log!A445&lt;&gt;0,Experience_Log!E445&lt;&gt;0,Experience_Log!F445&lt;&gt;0,Experience_Log!G445&lt;&gt;0),IF(ISNUMBER(Experience_Log!A445),CONCATENATE(MONTH(Experience_Log!A445),"/",DAY(Experience_Log!A445),"/",YEAR(Experience_Log!A445)),Experience_Log!A445)&amp;"; "&amp;Experience_Log!C445&amp;"; "&amp;IF(Experience_Log!E445&lt;&gt;"","+"&amp;Experience_Log!E445,"")&amp;IF(Experience_Log!F445&lt;&gt;"","-"&amp;Experience_Log!F445,"")
&amp;"; "&amp;Experience_Log!G445&amp;"; ("&amp;Experience_Log!H445&amp;")","")</f>
        <v/>
      </c>
    </row>
    <row r="748" spans="1:1" x14ac:dyDescent="0.25">
      <c r="A748" s="277" t="str">
        <f>IF(OR(Experience_Log!A446&lt;&gt;0,Experience_Log!E446&lt;&gt;0,Experience_Log!F446&lt;&gt;0,Experience_Log!G446&lt;&gt;0),IF(ISNUMBER(Experience_Log!A446),CONCATENATE(MONTH(Experience_Log!A446),"/",DAY(Experience_Log!A446),"/",YEAR(Experience_Log!A446)),Experience_Log!A446)&amp;"; "&amp;Experience_Log!C446&amp;"; "&amp;IF(Experience_Log!E446&lt;&gt;"","+"&amp;Experience_Log!E446,"")&amp;IF(Experience_Log!F446&lt;&gt;"","-"&amp;Experience_Log!F446,"")
&amp;"; "&amp;Experience_Log!G446&amp;"; ("&amp;Experience_Log!H446&amp;")","")</f>
        <v/>
      </c>
    </row>
    <row r="749" spans="1:1" x14ac:dyDescent="0.25">
      <c r="A749" s="277" t="str">
        <f>IF(OR(Experience_Log!A447&lt;&gt;0,Experience_Log!E447&lt;&gt;0,Experience_Log!F447&lt;&gt;0,Experience_Log!G447&lt;&gt;0),IF(ISNUMBER(Experience_Log!A447),CONCATENATE(MONTH(Experience_Log!A447),"/",DAY(Experience_Log!A447),"/",YEAR(Experience_Log!A447)),Experience_Log!A447)&amp;"; "&amp;Experience_Log!C447&amp;"; "&amp;IF(Experience_Log!E447&lt;&gt;"","+"&amp;Experience_Log!E447,"")&amp;IF(Experience_Log!F447&lt;&gt;"","-"&amp;Experience_Log!F447,"")
&amp;"; "&amp;Experience_Log!G447&amp;"; ("&amp;Experience_Log!H447&amp;")","")</f>
        <v/>
      </c>
    </row>
    <row r="750" spans="1:1" x14ac:dyDescent="0.25">
      <c r="A750" s="277" t="str">
        <f>IF(OR(Experience_Log!A448&lt;&gt;0,Experience_Log!E448&lt;&gt;0,Experience_Log!F448&lt;&gt;0,Experience_Log!G448&lt;&gt;0),IF(ISNUMBER(Experience_Log!A448),CONCATENATE(MONTH(Experience_Log!A448),"/",DAY(Experience_Log!A448),"/",YEAR(Experience_Log!A448)),Experience_Log!A448)&amp;"; "&amp;Experience_Log!C448&amp;"; "&amp;IF(Experience_Log!E448&lt;&gt;"","+"&amp;Experience_Log!E448,"")&amp;IF(Experience_Log!F448&lt;&gt;"","-"&amp;Experience_Log!F448,"")
&amp;"; "&amp;Experience_Log!G448&amp;"; ("&amp;Experience_Log!H448&amp;")","")</f>
        <v/>
      </c>
    </row>
    <row r="751" spans="1:1" x14ac:dyDescent="0.25">
      <c r="A751" s="277" t="str">
        <f>IF(OR(Experience_Log!A449&lt;&gt;0,Experience_Log!E449&lt;&gt;0,Experience_Log!F449&lt;&gt;0,Experience_Log!G449&lt;&gt;0),IF(ISNUMBER(Experience_Log!A449),CONCATENATE(MONTH(Experience_Log!A449),"/",DAY(Experience_Log!A449),"/",YEAR(Experience_Log!A449)),Experience_Log!A449)&amp;"; "&amp;Experience_Log!C449&amp;"; "&amp;IF(Experience_Log!E449&lt;&gt;"","+"&amp;Experience_Log!E449,"")&amp;IF(Experience_Log!F449&lt;&gt;"","-"&amp;Experience_Log!F449,"")
&amp;"; "&amp;Experience_Log!G449&amp;"; ("&amp;Experience_Log!H449&amp;")","")</f>
        <v/>
      </c>
    </row>
    <row r="752" spans="1:1" x14ac:dyDescent="0.25">
      <c r="A752" s="277" t="str">
        <f>IF(OR(Experience_Log!A450&lt;&gt;0,Experience_Log!E450&lt;&gt;0,Experience_Log!F450&lt;&gt;0,Experience_Log!G450&lt;&gt;0),IF(ISNUMBER(Experience_Log!A450),CONCATENATE(MONTH(Experience_Log!A450),"/",DAY(Experience_Log!A450),"/",YEAR(Experience_Log!A450)),Experience_Log!A450)&amp;"; "&amp;Experience_Log!C450&amp;"; "&amp;IF(Experience_Log!E450&lt;&gt;"","+"&amp;Experience_Log!E450,"")&amp;IF(Experience_Log!F450&lt;&gt;"","-"&amp;Experience_Log!F450,"")
&amp;"; "&amp;Experience_Log!G450&amp;"; ("&amp;Experience_Log!H450&amp;")","")</f>
        <v/>
      </c>
    </row>
    <row r="753" spans="1:1" x14ac:dyDescent="0.25">
      <c r="A753" s="277" t="str">
        <f>IF(OR(Experience_Log!A451&lt;&gt;0,Experience_Log!E451&lt;&gt;0,Experience_Log!F451&lt;&gt;0,Experience_Log!G451&lt;&gt;0),IF(ISNUMBER(Experience_Log!A451),CONCATENATE(MONTH(Experience_Log!A451),"/",DAY(Experience_Log!A451),"/",YEAR(Experience_Log!A451)),Experience_Log!A451)&amp;"; "&amp;Experience_Log!C451&amp;"; "&amp;IF(Experience_Log!E451&lt;&gt;"","+"&amp;Experience_Log!E451,"")&amp;IF(Experience_Log!F451&lt;&gt;"","-"&amp;Experience_Log!F451,"")
&amp;"; "&amp;Experience_Log!G451&amp;"; ("&amp;Experience_Log!H451&amp;")","")</f>
        <v/>
      </c>
    </row>
    <row r="754" spans="1:1" x14ac:dyDescent="0.25">
      <c r="A754" s="277" t="str">
        <f>IF(OR(Experience_Log!A452&lt;&gt;0,Experience_Log!E452&lt;&gt;0,Experience_Log!F452&lt;&gt;0,Experience_Log!G452&lt;&gt;0),IF(ISNUMBER(Experience_Log!A452),CONCATENATE(MONTH(Experience_Log!A452),"/",DAY(Experience_Log!A452),"/",YEAR(Experience_Log!A452)),Experience_Log!A452)&amp;"; "&amp;Experience_Log!C452&amp;"; "&amp;IF(Experience_Log!E452&lt;&gt;"","+"&amp;Experience_Log!E452,"")&amp;IF(Experience_Log!F452&lt;&gt;"","-"&amp;Experience_Log!F452,"")
&amp;"; "&amp;Experience_Log!G452&amp;"; ("&amp;Experience_Log!H452&amp;")","")</f>
        <v/>
      </c>
    </row>
    <row r="755" spans="1:1" x14ac:dyDescent="0.25">
      <c r="A755" s="277" t="str">
        <f>IF(OR(Experience_Log!A453&lt;&gt;0,Experience_Log!E453&lt;&gt;0,Experience_Log!F453&lt;&gt;0,Experience_Log!G453&lt;&gt;0),IF(ISNUMBER(Experience_Log!A453),CONCATENATE(MONTH(Experience_Log!A453),"/",DAY(Experience_Log!A453),"/",YEAR(Experience_Log!A453)),Experience_Log!A453)&amp;"; "&amp;Experience_Log!C453&amp;"; "&amp;IF(Experience_Log!E453&lt;&gt;"","+"&amp;Experience_Log!E453,"")&amp;IF(Experience_Log!F453&lt;&gt;"","-"&amp;Experience_Log!F453,"")
&amp;"; "&amp;Experience_Log!G453&amp;"; ("&amp;Experience_Log!H453&amp;")","")</f>
        <v/>
      </c>
    </row>
    <row r="756" spans="1:1" x14ac:dyDescent="0.25">
      <c r="A756" s="277" t="str">
        <f>IF(OR(Experience_Log!A454&lt;&gt;0,Experience_Log!E454&lt;&gt;0,Experience_Log!F454&lt;&gt;0,Experience_Log!G454&lt;&gt;0),IF(ISNUMBER(Experience_Log!A454),CONCATENATE(MONTH(Experience_Log!A454),"/",DAY(Experience_Log!A454),"/",YEAR(Experience_Log!A454)),Experience_Log!A454)&amp;"; "&amp;Experience_Log!C454&amp;"; "&amp;IF(Experience_Log!E454&lt;&gt;"","+"&amp;Experience_Log!E454,"")&amp;IF(Experience_Log!F454&lt;&gt;"","-"&amp;Experience_Log!F454,"")
&amp;"; "&amp;Experience_Log!G454&amp;"; ("&amp;Experience_Log!H454&amp;")","")</f>
        <v/>
      </c>
    </row>
    <row r="757" spans="1:1" x14ac:dyDescent="0.25">
      <c r="A757" s="277" t="str">
        <f>IF(OR(Experience_Log!A455&lt;&gt;0,Experience_Log!E455&lt;&gt;0,Experience_Log!F455&lt;&gt;0,Experience_Log!G455&lt;&gt;0),IF(ISNUMBER(Experience_Log!A455),CONCATENATE(MONTH(Experience_Log!A455),"/",DAY(Experience_Log!A455),"/",YEAR(Experience_Log!A455)),Experience_Log!A455)&amp;"; "&amp;Experience_Log!C455&amp;"; "&amp;IF(Experience_Log!E455&lt;&gt;"","+"&amp;Experience_Log!E455,"")&amp;IF(Experience_Log!F455&lt;&gt;"","-"&amp;Experience_Log!F455,"")
&amp;"; "&amp;Experience_Log!G455&amp;"; ("&amp;Experience_Log!H455&amp;")","")</f>
        <v/>
      </c>
    </row>
    <row r="758" spans="1:1" x14ac:dyDescent="0.25">
      <c r="A758" s="277" t="str">
        <f>IF(OR(Experience_Log!A456&lt;&gt;0,Experience_Log!E456&lt;&gt;0,Experience_Log!F456&lt;&gt;0,Experience_Log!G456&lt;&gt;0),IF(ISNUMBER(Experience_Log!A456),CONCATENATE(MONTH(Experience_Log!A456),"/",DAY(Experience_Log!A456),"/",YEAR(Experience_Log!A456)),Experience_Log!A456)&amp;"; "&amp;Experience_Log!C456&amp;"; "&amp;IF(Experience_Log!E456&lt;&gt;"","+"&amp;Experience_Log!E456,"")&amp;IF(Experience_Log!F456&lt;&gt;"","-"&amp;Experience_Log!F456,"")
&amp;"; "&amp;Experience_Log!G456&amp;"; ("&amp;Experience_Log!H456&amp;")","")</f>
        <v/>
      </c>
    </row>
    <row r="759" spans="1:1" x14ac:dyDescent="0.25">
      <c r="A759" s="277" t="str">
        <f>IF(OR(Experience_Log!A457&lt;&gt;0,Experience_Log!E457&lt;&gt;0,Experience_Log!F457&lt;&gt;0,Experience_Log!G457&lt;&gt;0),IF(ISNUMBER(Experience_Log!A457),CONCATENATE(MONTH(Experience_Log!A457),"/",DAY(Experience_Log!A457),"/",YEAR(Experience_Log!A457)),Experience_Log!A457)&amp;"; "&amp;Experience_Log!C457&amp;"; "&amp;IF(Experience_Log!E457&lt;&gt;"","+"&amp;Experience_Log!E457,"")&amp;IF(Experience_Log!F457&lt;&gt;"","-"&amp;Experience_Log!F457,"")
&amp;"; "&amp;Experience_Log!G457&amp;"; ("&amp;Experience_Log!H457&amp;")","")</f>
        <v/>
      </c>
    </row>
    <row r="760" spans="1:1" x14ac:dyDescent="0.25">
      <c r="A760" s="277" t="str">
        <f>IF(OR(Experience_Log!A458&lt;&gt;0,Experience_Log!E458&lt;&gt;0,Experience_Log!F458&lt;&gt;0,Experience_Log!G458&lt;&gt;0),IF(ISNUMBER(Experience_Log!A458),CONCATENATE(MONTH(Experience_Log!A458),"/",DAY(Experience_Log!A458),"/",YEAR(Experience_Log!A458)),Experience_Log!A458)&amp;"; "&amp;Experience_Log!C458&amp;"; "&amp;IF(Experience_Log!E458&lt;&gt;"","+"&amp;Experience_Log!E458,"")&amp;IF(Experience_Log!F458&lt;&gt;"","-"&amp;Experience_Log!F458,"")
&amp;"; "&amp;Experience_Log!G458&amp;"; ("&amp;Experience_Log!H458&amp;")","")</f>
        <v/>
      </c>
    </row>
    <row r="761" spans="1:1" x14ac:dyDescent="0.25">
      <c r="A761" s="277" t="str">
        <f>IF(OR(Experience_Log!A459&lt;&gt;0,Experience_Log!E459&lt;&gt;0,Experience_Log!F459&lt;&gt;0,Experience_Log!G459&lt;&gt;0),IF(ISNUMBER(Experience_Log!A459),CONCATENATE(MONTH(Experience_Log!A459),"/",DAY(Experience_Log!A459),"/",YEAR(Experience_Log!A459)),Experience_Log!A459)&amp;"; "&amp;Experience_Log!C459&amp;"; "&amp;IF(Experience_Log!E459&lt;&gt;"","+"&amp;Experience_Log!E459,"")&amp;IF(Experience_Log!F459&lt;&gt;"","-"&amp;Experience_Log!F459,"")
&amp;"; "&amp;Experience_Log!G459&amp;"; ("&amp;Experience_Log!H459&amp;")","")</f>
        <v/>
      </c>
    </row>
    <row r="762" spans="1:1" x14ac:dyDescent="0.25">
      <c r="A762" s="277" t="str">
        <f>IF(OR(Experience_Log!A460&lt;&gt;0,Experience_Log!E460&lt;&gt;0,Experience_Log!F460&lt;&gt;0,Experience_Log!G460&lt;&gt;0),IF(ISNUMBER(Experience_Log!A460),CONCATENATE(MONTH(Experience_Log!A460),"/",DAY(Experience_Log!A460),"/",YEAR(Experience_Log!A460)),Experience_Log!A460)&amp;"; "&amp;Experience_Log!C460&amp;"; "&amp;IF(Experience_Log!E460&lt;&gt;"","+"&amp;Experience_Log!E460,"")&amp;IF(Experience_Log!F460&lt;&gt;"","-"&amp;Experience_Log!F460,"")
&amp;"; "&amp;Experience_Log!G460&amp;"; ("&amp;Experience_Log!H460&amp;")","")</f>
        <v/>
      </c>
    </row>
    <row r="763" spans="1:1" x14ac:dyDescent="0.25">
      <c r="A763" s="277" t="str">
        <f>IF(OR(Experience_Log!A461&lt;&gt;0,Experience_Log!E461&lt;&gt;0,Experience_Log!F461&lt;&gt;0,Experience_Log!G461&lt;&gt;0),IF(ISNUMBER(Experience_Log!A461),CONCATENATE(MONTH(Experience_Log!A461),"/",DAY(Experience_Log!A461),"/",YEAR(Experience_Log!A461)),Experience_Log!A461)&amp;"; "&amp;Experience_Log!C461&amp;"; "&amp;IF(Experience_Log!E461&lt;&gt;"","+"&amp;Experience_Log!E461,"")&amp;IF(Experience_Log!F461&lt;&gt;"","-"&amp;Experience_Log!F461,"")
&amp;"; "&amp;Experience_Log!G461&amp;"; ("&amp;Experience_Log!H461&amp;")","")</f>
        <v/>
      </c>
    </row>
    <row r="764" spans="1:1" x14ac:dyDescent="0.25">
      <c r="A764" s="277" t="str">
        <f>IF(OR(Experience_Log!A462&lt;&gt;0,Experience_Log!E462&lt;&gt;0,Experience_Log!F462&lt;&gt;0,Experience_Log!G462&lt;&gt;0),IF(ISNUMBER(Experience_Log!A462),CONCATENATE(MONTH(Experience_Log!A462),"/",DAY(Experience_Log!A462),"/",YEAR(Experience_Log!A462)),Experience_Log!A462)&amp;"; "&amp;Experience_Log!C462&amp;"; "&amp;IF(Experience_Log!E462&lt;&gt;"","+"&amp;Experience_Log!E462,"")&amp;IF(Experience_Log!F462&lt;&gt;"","-"&amp;Experience_Log!F462,"")
&amp;"; "&amp;Experience_Log!G462&amp;"; ("&amp;Experience_Log!H462&amp;")","")</f>
        <v/>
      </c>
    </row>
    <row r="765" spans="1:1" x14ac:dyDescent="0.25">
      <c r="A765" s="277" t="str">
        <f>IF(OR(Experience_Log!A463&lt;&gt;0,Experience_Log!E463&lt;&gt;0,Experience_Log!F463&lt;&gt;0,Experience_Log!G463&lt;&gt;0),IF(ISNUMBER(Experience_Log!A463),CONCATENATE(MONTH(Experience_Log!A463),"/",DAY(Experience_Log!A463),"/",YEAR(Experience_Log!A463)),Experience_Log!A463)&amp;"; "&amp;Experience_Log!C463&amp;"; "&amp;IF(Experience_Log!E463&lt;&gt;"","+"&amp;Experience_Log!E463,"")&amp;IF(Experience_Log!F463&lt;&gt;"","-"&amp;Experience_Log!F463,"")
&amp;"; "&amp;Experience_Log!G463&amp;"; ("&amp;Experience_Log!H463&amp;")","")</f>
        <v/>
      </c>
    </row>
    <row r="766" spans="1:1" x14ac:dyDescent="0.25">
      <c r="A766" s="277" t="str">
        <f>IF(OR(Experience_Log!A464&lt;&gt;0,Experience_Log!E464&lt;&gt;0,Experience_Log!F464&lt;&gt;0,Experience_Log!G464&lt;&gt;0),IF(ISNUMBER(Experience_Log!A464),CONCATENATE(MONTH(Experience_Log!A464),"/",DAY(Experience_Log!A464),"/",YEAR(Experience_Log!A464)),Experience_Log!A464)&amp;"; "&amp;Experience_Log!C464&amp;"; "&amp;IF(Experience_Log!E464&lt;&gt;"","+"&amp;Experience_Log!E464,"")&amp;IF(Experience_Log!F464&lt;&gt;"","-"&amp;Experience_Log!F464,"")
&amp;"; "&amp;Experience_Log!G464&amp;"; ("&amp;Experience_Log!H464&amp;")","")</f>
        <v/>
      </c>
    </row>
    <row r="767" spans="1:1" x14ac:dyDescent="0.25">
      <c r="A767" s="277" t="str">
        <f>IF(OR(Experience_Log!A465&lt;&gt;0,Experience_Log!E465&lt;&gt;0,Experience_Log!F465&lt;&gt;0,Experience_Log!G465&lt;&gt;0),IF(ISNUMBER(Experience_Log!A465),CONCATENATE(MONTH(Experience_Log!A465),"/",DAY(Experience_Log!A465),"/",YEAR(Experience_Log!A465)),Experience_Log!A465)&amp;"; "&amp;Experience_Log!C465&amp;"; "&amp;IF(Experience_Log!E465&lt;&gt;"","+"&amp;Experience_Log!E465,"")&amp;IF(Experience_Log!F465&lt;&gt;"","-"&amp;Experience_Log!F465,"")
&amp;"; "&amp;Experience_Log!G465&amp;"; ("&amp;Experience_Log!H465&amp;")","")</f>
        <v/>
      </c>
    </row>
    <row r="768" spans="1:1" x14ac:dyDescent="0.25">
      <c r="A768" s="277" t="str">
        <f>IF(OR(Experience_Log!A466&lt;&gt;0,Experience_Log!E466&lt;&gt;0,Experience_Log!F466&lt;&gt;0,Experience_Log!G466&lt;&gt;0),IF(ISNUMBER(Experience_Log!A466),CONCATENATE(MONTH(Experience_Log!A466),"/",DAY(Experience_Log!A466),"/",YEAR(Experience_Log!A466)),Experience_Log!A466)&amp;"; "&amp;Experience_Log!C466&amp;"; "&amp;IF(Experience_Log!E466&lt;&gt;"","+"&amp;Experience_Log!E466,"")&amp;IF(Experience_Log!F466&lt;&gt;"","-"&amp;Experience_Log!F466,"")
&amp;"; "&amp;Experience_Log!G466&amp;"; ("&amp;Experience_Log!H466&amp;")","")</f>
        <v/>
      </c>
    </row>
    <row r="769" spans="1:1" x14ac:dyDescent="0.25">
      <c r="A769" s="277" t="str">
        <f>IF(OR(Experience_Log!A467&lt;&gt;0,Experience_Log!E467&lt;&gt;0,Experience_Log!F467&lt;&gt;0,Experience_Log!G467&lt;&gt;0),IF(ISNUMBER(Experience_Log!A467),CONCATENATE(MONTH(Experience_Log!A467),"/",DAY(Experience_Log!A467),"/",YEAR(Experience_Log!A467)),Experience_Log!A467)&amp;"; "&amp;Experience_Log!C467&amp;"; "&amp;IF(Experience_Log!E467&lt;&gt;"","+"&amp;Experience_Log!E467,"")&amp;IF(Experience_Log!F467&lt;&gt;"","-"&amp;Experience_Log!F467,"")
&amp;"; "&amp;Experience_Log!G467&amp;"; ("&amp;Experience_Log!H467&amp;")","")</f>
        <v/>
      </c>
    </row>
    <row r="770" spans="1:1" x14ac:dyDescent="0.25">
      <c r="A770" s="277" t="str">
        <f>IF(OR(Experience_Log!A468&lt;&gt;0,Experience_Log!E468&lt;&gt;0,Experience_Log!F468&lt;&gt;0,Experience_Log!G468&lt;&gt;0),IF(ISNUMBER(Experience_Log!A468),CONCATENATE(MONTH(Experience_Log!A468),"/",DAY(Experience_Log!A468),"/",YEAR(Experience_Log!A468)),Experience_Log!A468)&amp;"; "&amp;Experience_Log!C468&amp;"; "&amp;IF(Experience_Log!E468&lt;&gt;"","+"&amp;Experience_Log!E468,"")&amp;IF(Experience_Log!F468&lt;&gt;"","-"&amp;Experience_Log!F468,"")
&amp;"; "&amp;Experience_Log!G468&amp;"; ("&amp;Experience_Log!H468&amp;")","")</f>
        <v/>
      </c>
    </row>
    <row r="771" spans="1:1" x14ac:dyDescent="0.25">
      <c r="A771" s="277" t="str">
        <f>IF(OR(Experience_Log!A469&lt;&gt;0,Experience_Log!E469&lt;&gt;0,Experience_Log!F469&lt;&gt;0,Experience_Log!G469&lt;&gt;0),IF(ISNUMBER(Experience_Log!A469),CONCATENATE(MONTH(Experience_Log!A469),"/",DAY(Experience_Log!A469),"/",YEAR(Experience_Log!A469)),Experience_Log!A469)&amp;"; "&amp;Experience_Log!C469&amp;"; "&amp;IF(Experience_Log!E469&lt;&gt;"","+"&amp;Experience_Log!E469,"")&amp;IF(Experience_Log!F469&lt;&gt;"","-"&amp;Experience_Log!F469,"")
&amp;"; "&amp;Experience_Log!G469&amp;"; ("&amp;Experience_Log!H469&amp;")","")</f>
        <v/>
      </c>
    </row>
    <row r="772" spans="1:1" x14ac:dyDescent="0.25">
      <c r="A772" s="277" t="str">
        <f>IF(OR(Experience_Log!A470&lt;&gt;0,Experience_Log!E470&lt;&gt;0,Experience_Log!F470&lt;&gt;0,Experience_Log!G470&lt;&gt;0),IF(ISNUMBER(Experience_Log!A470),CONCATENATE(MONTH(Experience_Log!A470),"/",DAY(Experience_Log!A470),"/",YEAR(Experience_Log!A470)),Experience_Log!A470)&amp;"; "&amp;Experience_Log!C470&amp;"; "&amp;IF(Experience_Log!E470&lt;&gt;"","+"&amp;Experience_Log!E470,"")&amp;IF(Experience_Log!F470&lt;&gt;"","-"&amp;Experience_Log!F470,"")
&amp;"; "&amp;Experience_Log!G470&amp;"; ("&amp;Experience_Log!H470&amp;")","")</f>
        <v/>
      </c>
    </row>
    <row r="773" spans="1:1" x14ac:dyDescent="0.25">
      <c r="A773" s="277" t="str">
        <f>IF(OR(Experience_Log!A471&lt;&gt;0,Experience_Log!E471&lt;&gt;0,Experience_Log!F471&lt;&gt;0,Experience_Log!G471&lt;&gt;0),IF(ISNUMBER(Experience_Log!A471),CONCATENATE(MONTH(Experience_Log!A471),"/",DAY(Experience_Log!A471),"/",YEAR(Experience_Log!A471)),Experience_Log!A471)&amp;"; "&amp;Experience_Log!C471&amp;"; "&amp;IF(Experience_Log!E471&lt;&gt;"","+"&amp;Experience_Log!E471,"")&amp;IF(Experience_Log!F471&lt;&gt;"","-"&amp;Experience_Log!F471,"")
&amp;"; "&amp;Experience_Log!G471&amp;"; ("&amp;Experience_Log!H471&amp;")","")</f>
        <v/>
      </c>
    </row>
    <row r="774" spans="1:1" x14ac:dyDescent="0.25">
      <c r="A774" s="277" t="str">
        <f>IF(OR(Experience_Log!A472&lt;&gt;0,Experience_Log!E472&lt;&gt;0,Experience_Log!F472&lt;&gt;0,Experience_Log!G472&lt;&gt;0),IF(ISNUMBER(Experience_Log!A472),CONCATENATE(MONTH(Experience_Log!A472),"/",DAY(Experience_Log!A472),"/",YEAR(Experience_Log!A472)),Experience_Log!A472)&amp;"; "&amp;Experience_Log!C472&amp;"; "&amp;IF(Experience_Log!E472&lt;&gt;"","+"&amp;Experience_Log!E472,"")&amp;IF(Experience_Log!F472&lt;&gt;"","-"&amp;Experience_Log!F472,"")
&amp;"; "&amp;Experience_Log!G472&amp;"; ("&amp;Experience_Log!H472&amp;")","")</f>
        <v/>
      </c>
    </row>
    <row r="775" spans="1:1" x14ac:dyDescent="0.25">
      <c r="A775" s="277" t="str">
        <f>IF(OR(Experience_Log!A473&lt;&gt;0,Experience_Log!E473&lt;&gt;0,Experience_Log!F473&lt;&gt;0,Experience_Log!G473&lt;&gt;0),IF(ISNUMBER(Experience_Log!A473),CONCATENATE(MONTH(Experience_Log!A473),"/",DAY(Experience_Log!A473),"/",YEAR(Experience_Log!A473)),Experience_Log!A473)&amp;"; "&amp;Experience_Log!C473&amp;"; "&amp;IF(Experience_Log!E473&lt;&gt;"","+"&amp;Experience_Log!E473,"")&amp;IF(Experience_Log!F473&lt;&gt;"","-"&amp;Experience_Log!F473,"")
&amp;"; "&amp;Experience_Log!G473&amp;"; ("&amp;Experience_Log!H473&amp;")","")</f>
        <v/>
      </c>
    </row>
    <row r="776" spans="1:1" x14ac:dyDescent="0.25">
      <c r="A776" s="277" t="str">
        <f>IF(OR(Experience_Log!A474&lt;&gt;0,Experience_Log!E474&lt;&gt;0,Experience_Log!F474&lt;&gt;0,Experience_Log!G474&lt;&gt;0),IF(ISNUMBER(Experience_Log!A474),CONCATENATE(MONTH(Experience_Log!A474),"/",DAY(Experience_Log!A474),"/",YEAR(Experience_Log!A474)),Experience_Log!A474)&amp;"; "&amp;Experience_Log!C474&amp;"; "&amp;IF(Experience_Log!E474&lt;&gt;"","+"&amp;Experience_Log!E474,"")&amp;IF(Experience_Log!F474&lt;&gt;"","-"&amp;Experience_Log!F474,"")
&amp;"; "&amp;Experience_Log!G474&amp;"; ("&amp;Experience_Log!H474&amp;")","")</f>
        <v/>
      </c>
    </row>
    <row r="777" spans="1:1" x14ac:dyDescent="0.25">
      <c r="A777" s="277" t="str">
        <f>IF(OR(Experience_Log!A475&lt;&gt;0,Experience_Log!E475&lt;&gt;0,Experience_Log!F475&lt;&gt;0,Experience_Log!G475&lt;&gt;0),IF(ISNUMBER(Experience_Log!A475),CONCATENATE(MONTH(Experience_Log!A475),"/",DAY(Experience_Log!A475),"/",YEAR(Experience_Log!A475)),Experience_Log!A475)&amp;"; "&amp;Experience_Log!C475&amp;"; "&amp;IF(Experience_Log!E475&lt;&gt;"","+"&amp;Experience_Log!E475,"")&amp;IF(Experience_Log!F475&lt;&gt;"","-"&amp;Experience_Log!F475,"")
&amp;"; "&amp;Experience_Log!G475&amp;"; ("&amp;Experience_Log!H475&amp;")","")</f>
        <v/>
      </c>
    </row>
    <row r="778" spans="1:1" x14ac:dyDescent="0.25">
      <c r="A778" s="277" t="str">
        <f>IF(OR(Experience_Log!A476&lt;&gt;0,Experience_Log!E476&lt;&gt;0,Experience_Log!F476&lt;&gt;0,Experience_Log!G476&lt;&gt;0),IF(ISNUMBER(Experience_Log!A476),CONCATENATE(MONTH(Experience_Log!A476),"/",DAY(Experience_Log!A476),"/",YEAR(Experience_Log!A476)),Experience_Log!A476)&amp;"; "&amp;Experience_Log!C476&amp;"; "&amp;IF(Experience_Log!E476&lt;&gt;"","+"&amp;Experience_Log!E476,"")&amp;IF(Experience_Log!F476&lt;&gt;"","-"&amp;Experience_Log!F476,"")
&amp;"; "&amp;Experience_Log!G476&amp;"; ("&amp;Experience_Log!H476&amp;")","")</f>
        <v/>
      </c>
    </row>
    <row r="779" spans="1:1" x14ac:dyDescent="0.25">
      <c r="A779" s="277" t="str">
        <f>IF(OR(Experience_Log!A477&lt;&gt;0,Experience_Log!E477&lt;&gt;0,Experience_Log!F477&lt;&gt;0,Experience_Log!G477&lt;&gt;0),IF(ISNUMBER(Experience_Log!A477),CONCATENATE(MONTH(Experience_Log!A477),"/",DAY(Experience_Log!A477),"/",YEAR(Experience_Log!A477)),Experience_Log!A477)&amp;"; "&amp;Experience_Log!C477&amp;"; "&amp;IF(Experience_Log!E477&lt;&gt;"","+"&amp;Experience_Log!E477,"")&amp;IF(Experience_Log!F477&lt;&gt;"","-"&amp;Experience_Log!F477,"")
&amp;"; "&amp;Experience_Log!G477&amp;"; ("&amp;Experience_Log!H477&amp;")","")</f>
        <v/>
      </c>
    </row>
    <row r="780" spans="1:1" x14ac:dyDescent="0.25">
      <c r="A780" s="277" t="str">
        <f>IF(OR(Experience_Log!A478&lt;&gt;0,Experience_Log!E478&lt;&gt;0,Experience_Log!F478&lt;&gt;0,Experience_Log!G478&lt;&gt;0),IF(ISNUMBER(Experience_Log!A478),CONCATENATE(MONTH(Experience_Log!A478),"/",DAY(Experience_Log!A478),"/",YEAR(Experience_Log!A478)),Experience_Log!A478)&amp;"; "&amp;Experience_Log!C478&amp;"; "&amp;IF(Experience_Log!E478&lt;&gt;"","+"&amp;Experience_Log!E478,"")&amp;IF(Experience_Log!F478&lt;&gt;"","-"&amp;Experience_Log!F478,"")
&amp;"; "&amp;Experience_Log!G478&amp;"; ("&amp;Experience_Log!H478&amp;")","")</f>
        <v/>
      </c>
    </row>
    <row r="781" spans="1:1" x14ac:dyDescent="0.25">
      <c r="A781" s="277" t="str">
        <f>IF(OR(Experience_Log!A479&lt;&gt;0,Experience_Log!E479&lt;&gt;0,Experience_Log!F479&lt;&gt;0,Experience_Log!G479&lt;&gt;0),IF(ISNUMBER(Experience_Log!A479),CONCATENATE(MONTH(Experience_Log!A479),"/",DAY(Experience_Log!A479),"/",YEAR(Experience_Log!A479)),Experience_Log!A479)&amp;"; "&amp;Experience_Log!C479&amp;"; "&amp;IF(Experience_Log!E479&lt;&gt;"","+"&amp;Experience_Log!E479,"")&amp;IF(Experience_Log!F479&lt;&gt;"","-"&amp;Experience_Log!F479,"")
&amp;"; "&amp;Experience_Log!G479&amp;"; ("&amp;Experience_Log!H479&amp;")","")</f>
        <v/>
      </c>
    </row>
    <row r="782" spans="1:1" x14ac:dyDescent="0.25">
      <c r="A782" s="277" t="str">
        <f>IF(OR(Experience_Log!A480&lt;&gt;0,Experience_Log!E480&lt;&gt;0,Experience_Log!F480&lt;&gt;0,Experience_Log!G480&lt;&gt;0),IF(ISNUMBER(Experience_Log!A480),CONCATENATE(MONTH(Experience_Log!A480),"/",DAY(Experience_Log!A480),"/",YEAR(Experience_Log!A480)),Experience_Log!A480)&amp;"; "&amp;Experience_Log!C480&amp;"; "&amp;IF(Experience_Log!E480&lt;&gt;"","+"&amp;Experience_Log!E480,"")&amp;IF(Experience_Log!F480&lt;&gt;"","-"&amp;Experience_Log!F480,"")
&amp;"; "&amp;Experience_Log!G480&amp;"; ("&amp;Experience_Log!H480&amp;")","")</f>
        <v/>
      </c>
    </row>
    <row r="783" spans="1:1" x14ac:dyDescent="0.25">
      <c r="A783" s="277" t="str">
        <f>IF(OR(Experience_Log!A481&lt;&gt;0,Experience_Log!E481&lt;&gt;0,Experience_Log!F481&lt;&gt;0,Experience_Log!G481&lt;&gt;0),IF(ISNUMBER(Experience_Log!A481),CONCATENATE(MONTH(Experience_Log!A481),"/",DAY(Experience_Log!A481),"/",YEAR(Experience_Log!A481)),Experience_Log!A481)&amp;"; "&amp;Experience_Log!C481&amp;"; "&amp;IF(Experience_Log!E481&lt;&gt;"","+"&amp;Experience_Log!E481,"")&amp;IF(Experience_Log!F481&lt;&gt;"","-"&amp;Experience_Log!F481,"")
&amp;"; "&amp;Experience_Log!G481&amp;"; ("&amp;Experience_Log!H481&amp;")","")</f>
        <v/>
      </c>
    </row>
    <row r="784" spans="1:1" x14ac:dyDescent="0.25">
      <c r="A784" s="277" t="str">
        <f>IF(OR(Experience_Log!A482&lt;&gt;0,Experience_Log!E482&lt;&gt;0,Experience_Log!F482&lt;&gt;0,Experience_Log!G482&lt;&gt;0),IF(ISNUMBER(Experience_Log!A482),CONCATENATE(MONTH(Experience_Log!A482),"/",DAY(Experience_Log!A482),"/",YEAR(Experience_Log!A482)),Experience_Log!A482)&amp;"; "&amp;Experience_Log!C482&amp;"; "&amp;IF(Experience_Log!E482&lt;&gt;"","+"&amp;Experience_Log!E482,"")&amp;IF(Experience_Log!F482&lt;&gt;"","-"&amp;Experience_Log!F482,"")
&amp;"; "&amp;Experience_Log!G482&amp;"; ("&amp;Experience_Log!H482&amp;")","")</f>
        <v/>
      </c>
    </row>
    <row r="785" spans="1:1" x14ac:dyDescent="0.25">
      <c r="A785" s="277" t="str">
        <f>IF(OR(Experience_Log!A483&lt;&gt;0,Experience_Log!E483&lt;&gt;0,Experience_Log!F483&lt;&gt;0,Experience_Log!G483&lt;&gt;0),IF(ISNUMBER(Experience_Log!A483),CONCATENATE(MONTH(Experience_Log!A483),"/",DAY(Experience_Log!A483),"/",YEAR(Experience_Log!A483)),Experience_Log!A483)&amp;"; "&amp;Experience_Log!C483&amp;"; "&amp;IF(Experience_Log!E483&lt;&gt;"","+"&amp;Experience_Log!E483,"")&amp;IF(Experience_Log!F483&lt;&gt;"","-"&amp;Experience_Log!F483,"")
&amp;"; "&amp;Experience_Log!G483&amp;"; ("&amp;Experience_Log!H483&amp;")","")</f>
        <v/>
      </c>
    </row>
    <row r="786" spans="1:1" x14ac:dyDescent="0.25">
      <c r="A786" s="277" t="str">
        <f>IF(OR(Experience_Log!A484&lt;&gt;0,Experience_Log!E484&lt;&gt;0,Experience_Log!F484&lt;&gt;0,Experience_Log!G484&lt;&gt;0),IF(ISNUMBER(Experience_Log!A484),CONCATENATE(MONTH(Experience_Log!A484),"/",DAY(Experience_Log!A484),"/",YEAR(Experience_Log!A484)),Experience_Log!A484)&amp;"; "&amp;Experience_Log!C484&amp;"; "&amp;IF(Experience_Log!E484&lt;&gt;"","+"&amp;Experience_Log!E484,"")&amp;IF(Experience_Log!F484&lt;&gt;"","-"&amp;Experience_Log!F484,"")
&amp;"; "&amp;Experience_Log!G484&amp;"; ("&amp;Experience_Log!H484&amp;")","")</f>
        <v/>
      </c>
    </row>
    <row r="787" spans="1:1" x14ac:dyDescent="0.25">
      <c r="A787" s="277" t="str">
        <f>IF(OR(Experience_Log!A485&lt;&gt;0,Experience_Log!E485&lt;&gt;0,Experience_Log!F485&lt;&gt;0,Experience_Log!G485&lt;&gt;0),IF(ISNUMBER(Experience_Log!A485),CONCATENATE(MONTH(Experience_Log!A485),"/",DAY(Experience_Log!A485),"/",YEAR(Experience_Log!A485)),Experience_Log!A485)&amp;"; "&amp;Experience_Log!C485&amp;"; "&amp;IF(Experience_Log!E485&lt;&gt;"","+"&amp;Experience_Log!E485,"")&amp;IF(Experience_Log!F485&lt;&gt;"","-"&amp;Experience_Log!F485,"")
&amp;"; "&amp;Experience_Log!G485&amp;"; ("&amp;Experience_Log!H485&amp;")","")</f>
        <v/>
      </c>
    </row>
    <row r="788" spans="1:1" x14ac:dyDescent="0.25">
      <c r="A788" s="277" t="str">
        <f>IF(OR(Experience_Log!A486&lt;&gt;0,Experience_Log!E486&lt;&gt;0,Experience_Log!F486&lt;&gt;0,Experience_Log!G486&lt;&gt;0),IF(ISNUMBER(Experience_Log!A486),CONCATENATE(MONTH(Experience_Log!A486),"/",DAY(Experience_Log!A486),"/",YEAR(Experience_Log!A486)),Experience_Log!A486)&amp;"; "&amp;Experience_Log!C486&amp;"; "&amp;IF(Experience_Log!E486&lt;&gt;"","+"&amp;Experience_Log!E486,"")&amp;IF(Experience_Log!F486&lt;&gt;"","-"&amp;Experience_Log!F486,"")
&amp;"; "&amp;Experience_Log!G486&amp;"; ("&amp;Experience_Log!H486&amp;")","")</f>
        <v/>
      </c>
    </row>
    <row r="789" spans="1:1" x14ac:dyDescent="0.25">
      <c r="A789" s="277" t="str">
        <f>IF(OR(Experience_Log!A487&lt;&gt;0,Experience_Log!E487&lt;&gt;0,Experience_Log!F487&lt;&gt;0,Experience_Log!G487&lt;&gt;0),IF(ISNUMBER(Experience_Log!A487),CONCATENATE(MONTH(Experience_Log!A487),"/",DAY(Experience_Log!A487),"/",YEAR(Experience_Log!A487)),Experience_Log!A487)&amp;"; "&amp;Experience_Log!C487&amp;"; "&amp;IF(Experience_Log!E487&lt;&gt;"","+"&amp;Experience_Log!E487,"")&amp;IF(Experience_Log!F487&lt;&gt;"","-"&amp;Experience_Log!F487,"")
&amp;"; "&amp;Experience_Log!G487&amp;"; ("&amp;Experience_Log!H487&amp;")","")</f>
        <v/>
      </c>
    </row>
    <row r="790" spans="1:1" x14ac:dyDescent="0.25">
      <c r="A790" s="277" t="str">
        <f>IF(OR(Experience_Log!A488&lt;&gt;0,Experience_Log!E488&lt;&gt;0,Experience_Log!F488&lt;&gt;0,Experience_Log!G488&lt;&gt;0),IF(ISNUMBER(Experience_Log!A488),CONCATENATE(MONTH(Experience_Log!A488),"/",DAY(Experience_Log!A488),"/",YEAR(Experience_Log!A488)),Experience_Log!A488)&amp;"; "&amp;Experience_Log!C488&amp;"; "&amp;IF(Experience_Log!E488&lt;&gt;"","+"&amp;Experience_Log!E488,"")&amp;IF(Experience_Log!F488&lt;&gt;"","-"&amp;Experience_Log!F488,"")
&amp;"; "&amp;Experience_Log!G488&amp;"; ("&amp;Experience_Log!H488&amp;")","")</f>
        <v/>
      </c>
    </row>
    <row r="791" spans="1:1" x14ac:dyDescent="0.25">
      <c r="A791" s="277" t="str">
        <f>IF(OR(Experience_Log!A489&lt;&gt;0,Experience_Log!E489&lt;&gt;0,Experience_Log!F489&lt;&gt;0,Experience_Log!G489&lt;&gt;0),IF(ISNUMBER(Experience_Log!A489),CONCATENATE(MONTH(Experience_Log!A489),"/",DAY(Experience_Log!A489),"/",YEAR(Experience_Log!A489)),Experience_Log!A489)&amp;"; "&amp;Experience_Log!C489&amp;"; "&amp;IF(Experience_Log!E489&lt;&gt;"","+"&amp;Experience_Log!E489,"")&amp;IF(Experience_Log!F489&lt;&gt;"","-"&amp;Experience_Log!F489,"")
&amp;"; "&amp;Experience_Log!G489&amp;"; ("&amp;Experience_Log!H489&amp;")","")</f>
        <v/>
      </c>
    </row>
    <row r="792" spans="1:1" x14ac:dyDescent="0.25">
      <c r="A792" s="277" t="str">
        <f>IF(OR(Experience_Log!A490&lt;&gt;0,Experience_Log!E490&lt;&gt;0,Experience_Log!F490&lt;&gt;0,Experience_Log!G490&lt;&gt;0),IF(ISNUMBER(Experience_Log!A490),CONCATENATE(MONTH(Experience_Log!A490),"/",DAY(Experience_Log!A490),"/",YEAR(Experience_Log!A490)),Experience_Log!A490)&amp;"; "&amp;Experience_Log!C490&amp;"; "&amp;IF(Experience_Log!E490&lt;&gt;"","+"&amp;Experience_Log!E490,"")&amp;IF(Experience_Log!F490&lt;&gt;"","-"&amp;Experience_Log!F490,"")
&amp;"; "&amp;Experience_Log!G490&amp;"; ("&amp;Experience_Log!H490&amp;")","")</f>
        <v/>
      </c>
    </row>
    <row r="793" spans="1:1" x14ac:dyDescent="0.25">
      <c r="A793" s="277" t="str">
        <f>IF(OR(Experience_Log!A491&lt;&gt;0,Experience_Log!E491&lt;&gt;0,Experience_Log!F491&lt;&gt;0,Experience_Log!G491&lt;&gt;0),IF(ISNUMBER(Experience_Log!A491),CONCATENATE(MONTH(Experience_Log!A491),"/",DAY(Experience_Log!A491),"/",YEAR(Experience_Log!A491)),Experience_Log!A491)&amp;"; "&amp;Experience_Log!C491&amp;"; "&amp;IF(Experience_Log!E491&lt;&gt;"","+"&amp;Experience_Log!E491,"")&amp;IF(Experience_Log!F491&lt;&gt;"","-"&amp;Experience_Log!F491,"")
&amp;"; "&amp;Experience_Log!G491&amp;"; ("&amp;Experience_Log!H491&amp;")","")</f>
        <v/>
      </c>
    </row>
    <row r="794" spans="1:1" x14ac:dyDescent="0.25">
      <c r="A794" s="277" t="str">
        <f>IF(OR(Experience_Log!A492&lt;&gt;0,Experience_Log!E492&lt;&gt;0,Experience_Log!F492&lt;&gt;0,Experience_Log!G492&lt;&gt;0),IF(ISNUMBER(Experience_Log!A492),CONCATENATE(MONTH(Experience_Log!A492),"/",DAY(Experience_Log!A492),"/",YEAR(Experience_Log!A492)),Experience_Log!A492)&amp;"; "&amp;Experience_Log!C492&amp;"; "&amp;IF(Experience_Log!E492&lt;&gt;"","+"&amp;Experience_Log!E492,"")&amp;IF(Experience_Log!F492&lt;&gt;"","-"&amp;Experience_Log!F492,"")
&amp;"; "&amp;Experience_Log!G492&amp;"; ("&amp;Experience_Log!H492&amp;")","")</f>
        <v/>
      </c>
    </row>
    <row r="795" spans="1:1" x14ac:dyDescent="0.25">
      <c r="A795" s="277" t="str">
        <f>IF(OR(Experience_Log!A493&lt;&gt;0,Experience_Log!E493&lt;&gt;0,Experience_Log!F493&lt;&gt;0,Experience_Log!G493&lt;&gt;0),IF(ISNUMBER(Experience_Log!A493),CONCATENATE(MONTH(Experience_Log!A493),"/",DAY(Experience_Log!A493),"/",YEAR(Experience_Log!A493)),Experience_Log!A493)&amp;"; "&amp;Experience_Log!C493&amp;"; "&amp;IF(Experience_Log!E493&lt;&gt;"","+"&amp;Experience_Log!E493,"")&amp;IF(Experience_Log!F493&lt;&gt;"","-"&amp;Experience_Log!F493,"")
&amp;"; "&amp;Experience_Log!G493&amp;"; ("&amp;Experience_Log!H493&amp;")","")</f>
        <v/>
      </c>
    </row>
    <row r="796" spans="1:1" x14ac:dyDescent="0.25">
      <c r="A796" s="277" t="str">
        <f>IF(OR(Experience_Log!A494&lt;&gt;0,Experience_Log!E494&lt;&gt;0,Experience_Log!F494&lt;&gt;0,Experience_Log!G494&lt;&gt;0),IF(ISNUMBER(Experience_Log!A494),CONCATENATE(MONTH(Experience_Log!A494),"/",DAY(Experience_Log!A494),"/",YEAR(Experience_Log!A494)),Experience_Log!A494)&amp;"; "&amp;Experience_Log!C494&amp;"; "&amp;IF(Experience_Log!E494&lt;&gt;"","+"&amp;Experience_Log!E494,"")&amp;IF(Experience_Log!F494&lt;&gt;"","-"&amp;Experience_Log!F494,"")
&amp;"; "&amp;Experience_Log!G494&amp;"; ("&amp;Experience_Log!H494&amp;")","")</f>
        <v/>
      </c>
    </row>
    <row r="797" spans="1:1" x14ac:dyDescent="0.25">
      <c r="A797" s="277" t="str">
        <f>IF(OR(Experience_Log!A495&lt;&gt;0,Experience_Log!E495&lt;&gt;0,Experience_Log!F495&lt;&gt;0,Experience_Log!G495&lt;&gt;0),IF(ISNUMBER(Experience_Log!A495),CONCATENATE(MONTH(Experience_Log!A495),"/",DAY(Experience_Log!A495),"/",YEAR(Experience_Log!A495)),Experience_Log!A495)&amp;"; "&amp;Experience_Log!C495&amp;"; "&amp;IF(Experience_Log!E495&lt;&gt;"","+"&amp;Experience_Log!E495,"")&amp;IF(Experience_Log!F495&lt;&gt;"","-"&amp;Experience_Log!F495,"")
&amp;"; "&amp;Experience_Log!G495&amp;"; ("&amp;Experience_Log!H495&amp;")","")</f>
        <v/>
      </c>
    </row>
    <row r="798" spans="1:1" x14ac:dyDescent="0.25">
      <c r="A798" s="277" t="str">
        <f>IF(OR(Experience_Log!A496&lt;&gt;0,Experience_Log!E496&lt;&gt;0,Experience_Log!F496&lt;&gt;0,Experience_Log!G496&lt;&gt;0),IF(ISNUMBER(Experience_Log!A496),CONCATENATE(MONTH(Experience_Log!A496),"/",DAY(Experience_Log!A496),"/",YEAR(Experience_Log!A496)),Experience_Log!A496)&amp;"; "&amp;Experience_Log!C496&amp;"; "&amp;IF(Experience_Log!E496&lt;&gt;"","+"&amp;Experience_Log!E496,"")&amp;IF(Experience_Log!F496&lt;&gt;"","-"&amp;Experience_Log!F496,"")
&amp;"; "&amp;Experience_Log!G496&amp;"; ("&amp;Experience_Log!H496&amp;")","")</f>
        <v/>
      </c>
    </row>
    <row r="799" spans="1:1" x14ac:dyDescent="0.25">
      <c r="A799" s="277" t="str">
        <f>IF(OR(Experience_Log!A497&lt;&gt;0,Experience_Log!E497&lt;&gt;0,Experience_Log!F497&lt;&gt;0,Experience_Log!G497&lt;&gt;0),IF(ISNUMBER(Experience_Log!A497),CONCATENATE(MONTH(Experience_Log!A497),"/",DAY(Experience_Log!A497),"/",YEAR(Experience_Log!A497)),Experience_Log!A497)&amp;"; "&amp;Experience_Log!C497&amp;"; "&amp;IF(Experience_Log!E497&lt;&gt;"","+"&amp;Experience_Log!E497,"")&amp;IF(Experience_Log!F497&lt;&gt;"","-"&amp;Experience_Log!F497,"")
&amp;"; "&amp;Experience_Log!G497&amp;"; ("&amp;Experience_Log!H497&amp;")","")</f>
        <v/>
      </c>
    </row>
    <row r="800" spans="1:1" x14ac:dyDescent="0.25">
      <c r="A800" s="277" t="str">
        <f>IF(OR(Experience_Log!A498&lt;&gt;0,Experience_Log!E498&lt;&gt;0,Experience_Log!F498&lt;&gt;0,Experience_Log!G498&lt;&gt;0),IF(ISNUMBER(Experience_Log!A498),CONCATENATE(MONTH(Experience_Log!A498),"/",DAY(Experience_Log!A498),"/",YEAR(Experience_Log!A498)),Experience_Log!A498)&amp;"; "&amp;Experience_Log!C498&amp;"; "&amp;IF(Experience_Log!E498&lt;&gt;"","+"&amp;Experience_Log!E498,"")&amp;IF(Experience_Log!F498&lt;&gt;"","-"&amp;Experience_Log!F498,"")
&amp;"; "&amp;Experience_Log!G498&amp;"; ("&amp;Experience_Log!H498&amp;")","")</f>
        <v/>
      </c>
    </row>
    <row r="801" spans="1:1" x14ac:dyDescent="0.25">
      <c r="A801" s="277" t="str">
        <f>IF(OR(Experience_Log!A499&lt;&gt;0,Experience_Log!E499&lt;&gt;0,Experience_Log!F499&lt;&gt;0,Experience_Log!G499&lt;&gt;0),IF(ISNUMBER(Experience_Log!A499),CONCATENATE(MONTH(Experience_Log!A499),"/",DAY(Experience_Log!A499),"/",YEAR(Experience_Log!A499)),Experience_Log!A499)&amp;"; "&amp;Experience_Log!C499&amp;"; "&amp;IF(Experience_Log!E499&lt;&gt;"","+"&amp;Experience_Log!E499,"")&amp;IF(Experience_Log!F499&lt;&gt;"","-"&amp;Experience_Log!F499,"")
&amp;"; "&amp;Experience_Log!G499&amp;"; ("&amp;Experience_Log!H499&amp;")","")</f>
        <v/>
      </c>
    </row>
    <row r="802" spans="1:1" x14ac:dyDescent="0.25">
      <c r="A802" s="277" t="str">
        <f>IF(OR(Experience_Log!A500&lt;&gt;0,Experience_Log!E500&lt;&gt;0,Experience_Log!F500&lt;&gt;0,Experience_Log!G500&lt;&gt;0),IF(ISNUMBER(Experience_Log!A500),CONCATENATE(MONTH(Experience_Log!A500),"/",DAY(Experience_Log!A500),"/",YEAR(Experience_Log!A500)),Experience_Log!A500)&amp;"; "&amp;Experience_Log!C500&amp;"; "&amp;IF(Experience_Log!E500&lt;&gt;"","+"&amp;Experience_Log!E500,"")&amp;IF(Experience_Log!F500&lt;&gt;"","-"&amp;Experience_Log!F500,"")
&amp;"; "&amp;Experience_Log!G500&amp;"; ("&amp;Experience_Log!H500&amp;")","")</f>
        <v/>
      </c>
    </row>
    <row r="803" spans="1:1" x14ac:dyDescent="0.25">
      <c r="A803" s="277" t="str">
        <f>IF(OR(Experience_Log!A501&lt;&gt;0,Experience_Log!E501&lt;&gt;0,Experience_Log!F501&lt;&gt;0,Experience_Log!G501&lt;&gt;0),IF(ISNUMBER(Experience_Log!A501),CONCATENATE(MONTH(Experience_Log!A501),"/",DAY(Experience_Log!A501),"/",YEAR(Experience_Log!A501)),Experience_Log!A501)&amp;"; "&amp;Experience_Log!C501&amp;"; "&amp;IF(Experience_Log!E501&lt;&gt;"","+"&amp;Experience_Log!E501,"")&amp;IF(Experience_Log!F501&lt;&gt;"","-"&amp;Experience_Log!F501,"")
&amp;"; "&amp;Experience_Log!G501&amp;"; ("&amp;Experience_Log!H501&amp;")","")</f>
        <v/>
      </c>
    </row>
    <row r="804" spans="1:1" x14ac:dyDescent="0.25">
      <c r="A804" s="277" t="str">
        <f>IF(OR(Experience_Log!A502&lt;&gt;0,Experience_Log!E502&lt;&gt;0,Experience_Log!F502&lt;&gt;0,Experience_Log!G502&lt;&gt;0),IF(ISNUMBER(Experience_Log!A502),CONCATENATE(MONTH(Experience_Log!A502),"/",DAY(Experience_Log!A502),"/",YEAR(Experience_Log!A502)),Experience_Log!A502)&amp;"; "&amp;Experience_Log!C502&amp;"; "&amp;IF(Experience_Log!E502&lt;&gt;"","+"&amp;Experience_Log!E502,"")&amp;IF(Experience_Log!F502&lt;&gt;"","-"&amp;Experience_Log!F502,"")
&amp;"; "&amp;Experience_Log!G502&amp;"; ("&amp;Experience_Log!H502&amp;")","")</f>
        <v/>
      </c>
    </row>
    <row r="805" spans="1:1" x14ac:dyDescent="0.25">
      <c r="A805" s="277" t="str">
        <f>IF(OR(Experience_Log!A503&lt;&gt;0,Experience_Log!E503&lt;&gt;0,Experience_Log!F503&lt;&gt;0,Experience_Log!G503&lt;&gt;0),IF(ISNUMBER(Experience_Log!A503),CONCATENATE(MONTH(Experience_Log!A503),"/",DAY(Experience_Log!A503),"/",YEAR(Experience_Log!A503)),Experience_Log!A503)&amp;"; "&amp;Experience_Log!C503&amp;"; "&amp;IF(Experience_Log!E503&lt;&gt;"","+"&amp;Experience_Log!E503,"")&amp;IF(Experience_Log!F503&lt;&gt;"","-"&amp;Experience_Log!F503,"")
&amp;"; "&amp;Experience_Log!G503&amp;"; ("&amp;Experience_Log!H503&amp;")","")</f>
        <v/>
      </c>
    </row>
    <row r="806" spans="1:1" x14ac:dyDescent="0.25">
      <c r="A806" s="277" t="str">
        <f>IF(OR(Experience_Log!A504&lt;&gt;0,Experience_Log!E504&lt;&gt;0,Experience_Log!F504&lt;&gt;0,Experience_Log!G504&lt;&gt;0),IF(ISNUMBER(Experience_Log!A504),CONCATENATE(MONTH(Experience_Log!A504),"/",DAY(Experience_Log!A504),"/",YEAR(Experience_Log!A504)),Experience_Log!A504)&amp;"; "&amp;Experience_Log!C504&amp;"; "&amp;IF(Experience_Log!E504&lt;&gt;"","+"&amp;Experience_Log!E504,"")&amp;IF(Experience_Log!F504&lt;&gt;"","-"&amp;Experience_Log!F504,"")
&amp;"; "&amp;Experience_Log!G504&amp;"; ("&amp;Experience_Log!H504&amp;")","")</f>
        <v/>
      </c>
    </row>
    <row r="807" spans="1:1" x14ac:dyDescent="0.25">
      <c r="A807" s="277" t="str">
        <f>IF(OR(Experience_Log!A505&lt;&gt;0,Experience_Log!E505&lt;&gt;0,Experience_Log!F505&lt;&gt;0,Experience_Log!G505&lt;&gt;0),IF(ISNUMBER(Experience_Log!A505),CONCATENATE(MONTH(Experience_Log!A505),"/",DAY(Experience_Log!A505),"/",YEAR(Experience_Log!A505)),Experience_Log!A505)&amp;"; "&amp;Experience_Log!C505&amp;"; "&amp;IF(Experience_Log!E505&lt;&gt;"","+"&amp;Experience_Log!E505,"")&amp;IF(Experience_Log!F505&lt;&gt;"","-"&amp;Experience_Log!F505,"")
&amp;"; "&amp;Experience_Log!G505&amp;"; ("&amp;Experience_Log!H505&amp;")","")</f>
        <v/>
      </c>
    </row>
    <row r="808" spans="1:1" x14ac:dyDescent="0.25">
      <c r="A808" s="277" t="str">
        <f>IF(OR(Experience_Log!A506&lt;&gt;0,Experience_Log!E506&lt;&gt;0,Experience_Log!F506&lt;&gt;0,Experience_Log!G506&lt;&gt;0),IF(ISNUMBER(Experience_Log!A506),CONCATENATE(MONTH(Experience_Log!A506),"/",DAY(Experience_Log!A506),"/",YEAR(Experience_Log!A506)),Experience_Log!A506)&amp;"; "&amp;Experience_Log!C506&amp;"; "&amp;IF(Experience_Log!E506&lt;&gt;"","+"&amp;Experience_Log!E506,"")&amp;IF(Experience_Log!F506&lt;&gt;"","-"&amp;Experience_Log!F506,"")
&amp;"; "&amp;Experience_Log!G506&amp;"; ("&amp;Experience_Log!H506&amp;")","")</f>
        <v/>
      </c>
    </row>
    <row r="809" spans="1:1" x14ac:dyDescent="0.25">
      <c r="A809" s="277" t="str">
        <f>IF(OR(Experience_Log!A507&lt;&gt;0,Experience_Log!E507&lt;&gt;0,Experience_Log!F507&lt;&gt;0,Experience_Log!G507&lt;&gt;0),IF(ISNUMBER(Experience_Log!A507),CONCATENATE(MONTH(Experience_Log!A507),"/",DAY(Experience_Log!A507),"/",YEAR(Experience_Log!A507)),Experience_Log!A507)&amp;"; "&amp;Experience_Log!C507&amp;"; "&amp;IF(Experience_Log!E507&lt;&gt;"","+"&amp;Experience_Log!E507,"")&amp;IF(Experience_Log!F507&lt;&gt;"","-"&amp;Experience_Log!F507,"")
&amp;"; "&amp;Experience_Log!G507&amp;"; ("&amp;Experience_Log!H507&amp;")","")</f>
        <v/>
      </c>
    </row>
    <row r="810" spans="1:1" x14ac:dyDescent="0.25">
      <c r="A810" s="277" t="str">
        <f>IF(OR(Experience_Log!A508&lt;&gt;0,Experience_Log!E508&lt;&gt;0,Experience_Log!F508&lt;&gt;0,Experience_Log!G508&lt;&gt;0),IF(ISNUMBER(Experience_Log!A508),CONCATENATE(MONTH(Experience_Log!A508),"/",DAY(Experience_Log!A508),"/",YEAR(Experience_Log!A508)),Experience_Log!A508)&amp;"; "&amp;Experience_Log!C508&amp;"; "&amp;IF(Experience_Log!E508&lt;&gt;"","+"&amp;Experience_Log!E508,"")&amp;IF(Experience_Log!F508&lt;&gt;"","-"&amp;Experience_Log!F508,"")
&amp;"; "&amp;Experience_Log!G508&amp;"; ("&amp;Experience_Log!H508&amp;")","")</f>
        <v/>
      </c>
    </row>
    <row r="811" spans="1:1" x14ac:dyDescent="0.25">
      <c r="A811" s="277" t="str">
        <f>IF(OR(Experience_Log!A509&lt;&gt;0,Experience_Log!E509&lt;&gt;0,Experience_Log!F509&lt;&gt;0,Experience_Log!G509&lt;&gt;0),IF(ISNUMBER(Experience_Log!A509),CONCATENATE(MONTH(Experience_Log!A509),"/",DAY(Experience_Log!A509),"/",YEAR(Experience_Log!A509)),Experience_Log!A509)&amp;"; "&amp;Experience_Log!C509&amp;"; "&amp;IF(Experience_Log!E509&lt;&gt;"","+"&amp;Experience_Log!E509,"")&amp;IF(Experience_Log!F509&lt;&gt;"","-"&amp;Experience_Log!F509,"")
&amp;"; "&amp;Experience_Log!G509&amp;"; ("&amp;Experience_Log!H509&amp;")","")</f>
        <v/>
      </c>
    </row>
    <row r="812" spans="1:1" x14ac:dyDescent="0.25">
      <c r="A812" s="277" t="str">
        <f>IF(OR(Experience_Log!A510&lt;&gt;0,Experience_Log!E510&lt;&gt;0,Experience_Log!F510&lt;&gt;0,Experience_Log!G510&lt;&gt;0),IF(ISNUMBER(Experience_Log!A510),CONCATENATE(MONTH(Experience_Log!A510),"/",DAY(Experience_Log!A510),"/",YEAR(Experience_Log!A510)),Experience_Log!A510)&amp;"; "&amp;Experience_Log!C510&amp;"; "&amp;IF(Experience_Log!E510&lt;&gt;"","+"&amp;Experience_Log!E510,"")&amp;IF(Experience_Log!F510&lt;&gt;"","-"&amp;Experience_Log!F510,"")
&amp;"; "&amp;Experience_Log!G510&amp;"; ("&amp;Experience_Log!H510&amp;")","")</f>
        <v/>
      </c>
    </row>
  </sheetData>
  <printOptions horizontalCentered="1"/>
  <pageMargins left="0.25" right="0.25" top="0.5" bottom="0.5" header="0.3" footer="0.3"/>
  <pageSetup scale="77" fitToHeight="0" orientation="portrait" horizontalDpi="4294967292" verticalDpi="4294967292" r:id="rId1"/>
  <rowBreaks count="1" manualBreakCount="1">
    <brk id="348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230"/>
  <sheetViews>
    <sheetView showZeros="0" showWhiteSpace="0" zoomScale="90" zoomScaleNormal="90" zoomScaleSheetLayoutView="70" zoomScalePageLayoutView="70" workbookViewId="0">
      <selection activeCell="B2" sqref="B2:X3"/>
    </sheetView>
  </sheetViews>
  <sheetFormatPr defaultColWidth="5.7109375" defaultRowHeight="15" x14ac:dyDescent="0.25"/>
  <cols>
    <col min="1" max="1" width="5.7109375" style="176"/>
    <col min="2" max="25" width="5.7109375" style="176" customWidth="1"/>
    <col min="26" max="16384" width="5.7109375" style="176"/>
  </cols>
  <sheetData>
    <row r="1" spans="1:25" s="213" customFormat="1" ht="15.75" thickBot="1" x14ac:dyDescent="0.3">
      <c r="A1" s="214"/>
      <c r="B1" s="642" t="s">
        <v>1108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214"/>
    </row>
    <row r="2" spans="1:25" ht="15" customHeight="1" x14ac:dyDescent="0.25">
      <c r="A2" s="214"/>
      <c r="B2" s="655">
        <f>Input_Sheet!G$4</f>
        <v>0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214"/>
    </row>
    <row r="3" spans="1:25" ht="15.75" customHeight="1" thickBot="1" x14ac:dyDescent="0.3">
      <c r="A3" s="214"/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214"/>
    </row>
    <row r="4" spans="1:25" x14ac:dyDescent="0.25">
      <c r="A4" s="214"/>
      <c r="B4" s="649" t="s">
        <v>415</v>
      </c>
      <c r="C4" s="649"/>
      <c r="D4" s="649"/>
      <c r="E4" s="720">
        <f>Input_Sheet!G3</f>
        <v>0</v>
      </c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2"/>
      <c r="Y4" s="214"/>
    </row>
    <row r="5" spans="1:25" x14ac:dyDescent="0.25">
      <c r="A5" s="214"/>
      <c r="B5" s="649" t="s">
        <v>939</v>
      </c>
      <c r="C5" s="649"/>
      <c r="D5" s="649"/>
      <c r="E5" s="649">
        <f>Input_Sheet!G5</f>
        <v>0</v>
      </c>
      <c r="F5" s="649"/>
      <c r="G5" s="649"/>
      <c r="H5" s="649"/>
      <c r="I5" s="649"/>
      <c r="J5" s="649" t="s">
        <v>373</v>
      </c>
      <c r="K5" s="649"/>
      <c r="L5" s="649">
        <f>Input_Sheet!V4</f>
        <v>0</v>
      </c>
      <c r="M5" s="649"/>
      <c r="N5" s="649"/>
      <c r="O5" s="649"/>
      <c r="P5" s="649"/>
      <c r="Q5" s="649" t="s">
        <v>2</v>
      </c>
      <c r="R5" s="649"/>
      <c r="S5" s="649"/>
      <c r="T5" s="649">
        <f>Input_Sheet!V7</f>
        <v>0</v>
      </c>
      <c r="U5" s="649"/>
      <c r="V5" s="649"/>
      <c r="W5" s="649"/>
      <c r="X5" s="649"/>
      <c r="Y5" s="214"/>
    </row>
    <row r="6" spans="1:25" x14ac:dyDescent="0.25">
      <c r="A6" s="214"/>
      <c r="B6" s="623" t="s">
        <v>267</v>
      </c>
      <c r="C6" s="623"/>
      <c r="D6" s="623"/>
      <c r="E6" s="623">
        <f>Input_Sheet!G6</f>
        <v>0</v>
      </c>
      <c r="F6" s="623"/>
      <c r="G6" s="623"/>
      <c r="H6" s="623"/>
      <c r="I6" s="623"/>
      <c r="J6" s="623" t="s">
        <v>950</v>
      </c>
      <c r="K6" s="623"/>
      <c r="L6" s="623">
        <f>Input_Sheet!V5</f>
        <v>0</v>
      </c>
      <c r="M6" s="623"/>
      <c r="N6" s="623"/>
      <c r="O6" s="623"/>
      <c r="P6" s="623"/>
      <c r="Q6" s="623" t="s">
        <v>3</v>
      </c>
      <c r="R6" s="623"/>
      <c r="S6" s="623"/>
      <c r="T6" s="623">
        <f>Input_Sheet!V8</f>
        <v>0</v>
      </c>
      <c r="U6" s="623"/>
      <c r="V6" s="623"/>
      <c r="W6" s="623"/>
      <c r="X6" s="623"/>
      <c r="Y6" s="214"/>
    </row>
    <row r="7" spans="1:25" x14ac:dyDescent="0.25">
      <c r="A7" s="214"/>
      <c r="B7" s="623" t="s">
        <v>5</v>
      </c>
      <c r="C7" s="623"/>
      <c r="D7" s="623"/>
      <c r="E7" s="623">
        <f>Input_Sheet!G7</f>
        <v>0</v>
      </c>
      <c r="F7" s="623"/>
      <c r="G7" s="623"/>
      <c r="H7" s="623"/>
      <c r="I7" s="623"/>
      <c r="J7" s="643" t="s">
        <v>981</v>
      </c>
      <c r="K7" s="644"/>
      <c r="L7" s="623">
        <f>Input_Sheet!V6</f>
        <v>0</v>
      </c>
      <c r="M7" s="623"/>
      <c r="N7" s="623"/>
      <c r="O7" s="623"/>
      <c r="P7" s="623"/>
      <c r="Q7" s="623" t="s">
        <v>431</v>
      </c>
      <c r="R7" s="623"/>
      <c r="S7" s="623"/>
      <c r="T7" s="623">
        <f>Input_Sheet!V9</f>
        <v>0</v>
      </c>
      <c r="U7" s="623"/>
      <c r="V7" s="623"/>
      <c r="W7" s="623"/>
      <c r="X7" s="623"/>
      <c r="Y7" s="214"/>
    </row>
    <row r="8" spans="1:25" x14ac:dyDescent="0.25">
      <c r="A8" s="214"/>
      <c r="B8" s="623" t="s">
        <v>835</v>
      </c>
      <c r="C8" s="623"/>
      <c r="D8" s="623"/>
      <c r="E8" s="623" t="str">
        <f>IF(Input_Sheet!G8="","",Input_Sheet!G8)</f>
        <v/>
      </c>
      <c r="F8" s="623"/>
      <c r="G8" s="623"/>
      <c r="H8" s="623"/>
      <c r="I8" s="623"/>
      <c r="J8" s="623" t="s">
        <v>951</v>
      </c>
      <c r="K8" s="623"/>
      <c r="L8" s="643">
        <f>Input_Sheet!V11</f>
        <v>0</v>
      </c>
      <c r="M8" s="644"/>
      <c r="N8" s="644"/>
      <c r="O8" s="644"/>
      <c r="P8" s="645"/>
      <c r="Q8" s="623" t="s">
        <v>949</v>
      </c>
      <c r="R8" s="623"/>
      <c r="S8" s="623"/>
      <c r="T8" s="623">
        <f>Input_Sheet!V10</f>
        <v>0</v>
      </c>
      <c r="U8" s="623"/>
      <c r="V8" s="623"/>
      <c r="W8" s="623"/>
      <c r="X8" s="623"/>
      <c r="Y8" s="214"/>
    </row>
    <row r="9" spans="1:25" ht="15.75" thickBot="1" x14ac:dyDescent="0.3">
      <c r="A9" s="214"/>
      <c r="Y9" s="214"/>
    </row>
    <row r="10" spans="1:25" ht="21.75" thickBot="1" x14ac:dyDescent="0.3">
      <c r="A10" s="214"/>
      <c r="B10" s="503" t="s">
        <v>245</v>
      </c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214"/>
    </row>
    <row r="11" spans="1:25" x14ac:dyDescent="0.25">
      <c r="A11" s="214"/>
      <c r="B11" s="496" t="s">
        <v>242</v>
      </c>
      <c r="C11" s="497"/>
      <c r="D11" s="497"/>
      <c r="E11" s="497"/>
      <c r="F11" s="658">
        <f>Input_Sheet!G16</f>
        <v>0</v>
      </c>
      <c r="G11" s="659"/>
      <c r="H11" s="660"/>
      <c r="I11" s="143"/>
      <c r="J11" s="496" t="s">
        <v>375</v>
      </c>
      <c r="K11" s="497"/>
      <c r="L11" s="497"/>
      <c r="M11" s="498"/>
      <c r="N11" s="496">
        <f>Input_Sheet!V16</f>
        <v>0</v>
      </c>
      <c r="O11" s="497"/>
      <c r="P11" s="498"/>
      <c r="R11" s="496" t="s">
        <v>376</v>
      </c>
      <c r="S11" s="497"/>
      <c r="T11" s="497"/>
      <c r="U11" s="497"/>
      <c r="V11" s="658">
        <f>Input_Sheet!AK16</f>
        <v>0</v>
      </c>
      <c r="W11" s="659"/>
      <c r="X11" s="660"/>
      <c r="Y11" s="214"/>
    </row>
    <row r="12" spans="1:25" ht="15.75" thickBot="1" x14ac:dyDescent="0.3">
      <c r="A12" s="214"/>
      <c r="B12" s="499"/>
      <c r="C12" s="500"/>
      <c r="D12" s="500"/>
      <c r="E12" s="500"/>
      <c r="F12" s="661"/>
      <c r="G12" s="662"/>
      <c r="H12" s="663"/>
      <c r="I12" s="143"/>
      <c r="J12" s="499"/>
      <c r="K12" s="500"/>
      <c r="L12" s="500"/>
      <c r="M12" s="501"/>
      <c r="N12" s="496"/>
      <c r="O12" s="497"/>
      <c r="P12" s="498"/>
      <c r="R12" s="499"/>
      <c r="S12" s="500"/>
      <c r="T12" s="500"/>
      <c r="U12" s="500"/>
      <c r="V12" s="661"/>
      <c r="W12" s="662"/>
      <c r="X12" s="663"/>
      <c r="Y12" s="214"/>
    </row>
    <row r="13" spans="1:25" ht="15" customHeight="1" thickBot="1" x14ac:dyDescent="0.3">
      <c r="A13" s="214"/>
      <c r="B13" s="652" t="str">
        <f>"Focus: "&amp;CONCATENATE(Input_Sheet!G18,IF(Input_Sheet!J18="","",", "&amp;Input_Sheet!J18))</f>
        <v xml:space="preserve">Focus: </v>
      </c>
      <c r="C13" s="653"/>
      <c r="D13" s="653"/>
      <c r="E13" s="653"/>
      <c r="F13" s="653"/>
      <c r="G13" s="653"/>
      <c r="H13" s="654"/>
      <c r="I13" s="143"/>
      <c r="J13" s="652" t="str">
        <f>"Focus: "&amp;CONCATENATE(Input_Sheet!V18,IF(Input_Sheet!Y18="","",", "&amp;Input_Sheet!Y18),IF(Input_Sheet!AB18="","",", "&amp;Input_Sheet!AB18))</f>
        <v xml:space="preserve">Focus: </v>
      </c>
      <c r="K13" s="653"/>
      <c r="L13" s="653"/>
      <c r="M13" s="653"/>
      <c r="N13" s="653"/>
      <c r="O13" s="653"/>
      <c r="P13" s="654"/>
      <c r="Q13" s="143"/>
      <c r="R13" s="652" t="str">
        <f>"Focus: "&amp;CONCATENATE(Input_Sheet!AK18,IF(Input_Sheet!AN18="","",", "&amp;Input_Sheet!AN18),IF(Input_Sheet!AQ18="","",", "&amp;Input_Sheet!AQ18))</f>
        <v xml:space="preserve">Focus: </v>
      </c>
      <c r="S13" s="653"/>
      <c r="T13" s="653"/>
      <c r="U13" s="653"/>
      <c r="V13" s="653"/>
      <c r="W13" s="653"/>
      <c r="X13" s="654"/>
      <c r="Y13" s="214"/>
    </row>
    <row r="14" spans="1:25" ht="15.75" customHeight="1" x14ac:dyDescent="0.25">
      <c r="A14" s="214"/>
      <c r="B14" s="107"/>
      <c r="C14" s="107"/>
      <c r="D14" s="107"/>
      <c r="E14" s="107"/>
      <c r="F14" s="657"/>
      <c r="G14" s="657"/>
      <c r="H14" s="657"/>
      <c r="I14" s="143"/>
      <c r="J14" s="107"/>
      <c r="K14" s="107"/>
      <c r="L14" s="107"/>
      <c r="M14" s="107"/>
      <c r="N14" s="657"/>
      <c r="O14" s="657"/>
      <c r="P14" s="657"/>
      <c r="Q14" s="143"/>
      <c r="R14" s="107"/>
      <c r="S14" s="107"/>
      <c r="T14" s="107"/>
      <c r="U14" s="107"/>
      <c r="V14" s="657"/>
      <c r="W14" s="657"/>
      <c r="X14" s="657"/>
      <c r="Y14" s="214"/>
    </row>
    <row r="15" spans="1:25" ht="19.5" thickBot="1" x14ac:dyDescent="0.3">
      <c r="A15" s="214"/>
      <c r="B15" s="26"/>
      <c r="C15" s="26"/>
      <c r="D15" s="26"/>
      <c r="E15" s="26"/>
      <c r="F15" s="181"/>
      <c r="G15" s="278"/>
      <c r="H15" s="181"/>
      <c r="I15" s="143"/>
      <c r="J15" s="26"/>
      <c r="K15" s="26"/>
      <c r="L15" s="26"/>
      <c r="M15" s="26"/>
      <c r="N15" s="181"/>
      <c r="O15" s="181"/>
      <c r="P15" s="181"/>
      <c r="R15" s="26"/>
      <c r="S15" s="26"/>
      <c r="T15" s="26"/>
      <c r="U15" s="26"/>
      <c r="V15" s="181"/>
      <c r="W15" s="181"/>
      <c r="X15" s="181"/>
      <c r="Y15" s="214"/>
    </row>
    <row r="16" spans="1:25" ht="21.75" thickBot="1" x14ac:dyDescent="0.3">
      <c r="A16" s="214"/>
      <c r="B16" s="503">
        <f>Input_Sheet!AM4</f>
        <v>0</v>
      </c>
      <c r="C16" s="503"/>
      <c r="D16" s="503"/>
      <c r="E16" s="503"/>
      <c r="F16" s="503"/>
      <c r="G16" s="279"/>
      <c r="I16" s="503" t="str">
        <f>"GENERATION "&amp;Generation</f>
        <v>GENERATION Ghoul</v>
      </c>
      <c r="J16" s="503"/>
      <c r="K16" s="503"/>
      <c r="L16" s="503"/>
      <c r="M16" s="503"/>
      <c r="N16" s="503"/>
      <c r="O16" s="503"/>
      <c r="Q16" s="503" t="s">
        <v>264</v>
      </c>
      <c r="R16" s="503"/>
      <c r="S16" s="503"/>
      <c r="T16" s="26"/>
      <c r="U16" s="503" t="s">
        <v>265</v>
      </c>
      <c r="V16" s="503"/>
      <c r="W16" s="503"/>
      <c r="X16" s="503"/>
      <c r="Y16" s="214"/>
    </row>
    <row r="17" spans="1:25" ht="15.75" customHeight="1" thickBot="1" x14ac:dyDescent="0.3">
      <c r="A17" s="214"/>
      <c r="B17" s="493">
        <f>Input_Sheet!AQ6</f>
        <v>4</v>
      </c>
      <c r="C17" s="494"/>
      <c r="D17" s="682" t="s">
        <v>946</v>
      </c>
      <c r="E17" s="682"/>
      <c r="F17" s="683"/>
      <c r="I17" s="624" t="s">
        <v>263</v>
      </c>
      <c r="J17" s="625"/>
      <c r="K17" s="625"/>
      <c r="L17" s="625"/>
      <c r="M17" s="625"/>
      <c r="N17" s="625"/>
      <c r="O17" s="626"/>
      <c r="P17" s="184">
        <f>COUNTIF(Merits,"Unyielding*")-COUNTIF(Flaws,"Short Attention Span*")</f>
        <v>0</v>
      </c>
      <c r="Q17" s="706" t="str">
        <f>Lookup!$C$2&amp;REPT(Lookup!$I$1,1+P17)</f>
        <v>⃝⃝⃝⃝⃝  ⃝</v>
      </c>
      <c r="R17" s="707"/>
      <c r="S17" s="708"/>
      <c r="T17" s="184">
        <f>COUNTIF(Input_Sheet!$Q$81:$Q$92,"Endurance")*COUNTIF(Input_Sheet!G18:L18,"Stamina")</f>
        <v>0</v>
      </c>
      <c r="U17" s="253" t="str">
        <f>IF(V17&lt;&gt;"",Lookup!$I$1,"")</f>
        <v>⃝</v>
      </c>
      <c r="V17" s="669" t="str">
        <f t="shared" ref="V17:V31" si="0">IF(ROW()-ROW(V$17)&lt;T$21,"Healthy",IF(ROW()-ROW(V$17)&lt;T$21+T$22,"Injured",IF(ROW()-ROW(V$17)&lt;T$21+T$22+T$22,"Incapacitated","")))</f>
        <v>Healthy</v>
      </c>
      <c r="W17" s="669"/>
      <c r="X17" s="670"/>
      <c r="Y17" s="214"/>
    </row>
    <row r="18" spans="1:25" ht="15.75" customHeight="1" thickBot="1" x14ac:dyDescent="0.3">
      <c r="A18" s="214"/>
      <c r="B18" s="499"/>
      <c r="C18" s="500"/>
      <c r="D18" s="692" t="str">
        <f>REPT(Lookup!$I$1,5)</f>
        <v>⃝⃝⃝⃝⃝</v>
      </c>
      <c r="E18" s="693"/>
      <c r="F18" s="694"/>
      <c r="I18" s="690" t="str">
        <f>IFERROR("Maximum "&amp;VLOOKUP(Generation,BloodPool,2,FALSE)&amp;" Blood Traits","")</f>
        <v>Maximum 5 Blood Traits</v>
      </c>
      <c r="J18" s="635"/>
      <c r="K18" s="635"/>
      <c r="L18" s="635"/>
      <c r="M18" s="635"/>
      <c r="N18" s="635"/>
      <c r="O18" s="691"/>
      <c r="Q18" s="709"/>
      <c r="R18" s="710"/>
      <c r="S18" s="711"/>
      <c r="T18" s="184">
        <f>COUNTIF(Merits,"Rugged*")</f>
        <v>0</v>
      </c>
      <c r="U18" s="198" t="str">
        <f>IF(V18&lt;&gt;"",Lookup!$I$1,"")</f>
        <v>⃝</v>
      </c>
      <c r="V18" s="667" t="str">
        <f t="shared" si="0"/>
        <v>Healthy</v>
      </c>
      <c r="W18" s="667"/>
      <c r="X18" s="668"/>
      <c r="Y18" s="214"/>
    </row>
    <row r="19" spans="1:25" ht="15" customHeight="1" x14ac:dyDescent="0.25">
      <c r="A19" s="214"/>
      <c r="B19" s="279"/>
      <c r="C19" s="279"/>
      <c r="D19" s="44"/>
      <c r="E19" s="44"/>
      <c r="F19" s="44"/>
      <c r="I19" s="679" t="str">
        <f>IFERROR("Can spend "&amp;MAX(1,(IF(Generation_Dots=7,10,IF(Generation_Dots=6,8,Generation_Dots))))+COUNTIF(Input_Sheet!C65,"Intense Vitality*")&amp;" per Turn.","")</f>
        <v>Can spend 1 per Turn.</v>
      </c>
      <c r="J19" s="680"/>
      <c r="K19" s="680"/>
      <c r="L19" s="680"/>
      <c r="M19" s="680"/>
      <c r="N19" s="680"/>
      <c r="O19" s="681"/>
      <c r="T19" s="184">
        <f>COUNTIF(Flaws,"Permanent Wound*")</f>
        <v>0</v>
      </c>
      <c r="U19" s="198" t="str">
        <f>IF(V19&lt;&gt;"",Lookup!$I$1,"")</f>
        <v>⃝</v>
      </c>
      <c r="V19" s="667" t="str">
        <f t="shared" si="0"/>
        <v>Healthy</v>
      </c>
      <c r="W19" s="667"/>
      <c r="X19" s="668"/>
      <c r="Y19" s="214"/>
    </row>
    <row r="20" spans="1:25" x14ac:dyDescent="0.25">
      <c r="A20" s="214"/>
      <c r="I20" s="684" t="str">
        <f>REPT(Lookup!C2,INT(VLOOKUP(Input_Sheet!AG8,BloodPool,2,FALSE)/5))&amp;REPT(Lookup!$I$1,MOD(VLOOKUP(Input_Sheet!AG8,BloodPool,2,FALSE),5))</f>
        <v xml:space="preserve">⃝⃝⃝⃝⃝  </v>
      </c>
      <c r="J20" s="685"/>
      <c r="K20" s="685"/>
      <c r="L20" s="685"/>
      <c r="M20" s="685"/>
      <c r="N20" s="685"/>
      <c r="O20" s="686"/>
      <c r="S20" s="197"/>
      <c r="T20" s="184">
        <f>COUNTIF(Flaws,"Low Pain Threshold*")</f>
        <v>0</v>
      </c>
      <c r="U20" s="198" t="str">
        <f>IF(V20&lt;&gt;"",Lookup!$I$1,"")</f>
        <v>⃝</v>
      </c>
      <c r="V20" s="667" t="str">
        <f t="shared" si="0"/>
        <v>Injured</v>
      </c>
      <c r="W20" s="667"/>
      <c r="X20" s="668"/>
      <c r="Y20" s="214"/>
    </row>
    <row r="21" spans="1:25" ht="15.75" thickBot="1" x14ac:dyDescent="0.3">
      <c r="A21" s="214"/>
      <c r="I21" s="687"/>
      <c r="J21" s="688"/>
      <c r="K21" s="688"/>
      <c r="L21" s="688"/>
      <c r="M21" s="688"/>
      <c r="N21" s="688"/>
      <c r="O21" s="689"/>
      <c r="T21" s="184">
        <f>3+T17+T18-(T19*2)</f>
        <v>3</v>
      </c>
      <c r="U21" s="198" t="str">
        <f>IF(V21&lt;&gt;"",Lookup!$I$1,"")</f>
        <v>⃝</v>
      </c>
      <c r="V21" s="667" t="str">
        <f t="shared" si="0"/>
        <v>Injured</v>
      </c>
      <c r="W21" s="667"/>
      <c r="X21" s="668"/>
      <c r="Y21" s="214"/>
    </row>
    <row r="22" spans="1:25" ht="15.75" thickBot="1" x14ac:dyDescent="0.3">
      <c r="A22" s="214"/>
      <c r="T22" s="184">
        <f>3+T17+T18-T20</f>
        <v>3</v>
      </c>
      <c r="U22" s="198" t="str">
        <f>IF(V22&lt;&gt;"",Lookup!$I$1,"")</f>
        <v>⃝</v>
      </c>
      <c r="V22" s="667" t="str">
        <f t="shared" si="0"/>
        <v>Injured</v>
      </c>
      <c r="W22" s="667"/>
      <c r="X22" s="668"/>
      <c r="Y22" s="214"/>
    </row>
    <row r="23" spans="1:25" ht="15.75" thickBot="1" x14ac:dyDescent="0.3">
      <c r="A23" s="214"/>
      <c r="B23" s="650" t="s">
        <v>940</v>
      </c>
      <c r="C23" s="650"/>
      <c r="D23" s="650"/>
      <c r="E23" s="650"/>
      <c r="F23" s="650"/>
      <c r="G23" s="650"/>
      <c r="H23" s="650"/>
      <c r="I23" s="44"/>
      <c r="J23" s="676" t="str">
        <f>IF(Input_Sheet!J24=0,"","Academic Fields")</f>
        <v/>
      </c>
      <c r="K23" s="677"/>
      <c r="L23" s="677"/>
      <c r="M23" s="678"/>
      <c r="N23" s="44"/>
      <c r="O23" s="650" t="s">
        <v>943</v>
      </c>
      <c r="P23" s="650"/>
      <c r="Q23" s="650"/>
      <c r="R23" s="650"/>
      <c r="S23" s="650"/>
      <c r="T23" s="184">
        <f>3+T17+T18-T20</f>
        <v>3</v>
      </c>
      <c r="U23" s="198" t="str">
        <f>IF(V23&lt;&gt;"",Lookup!$I$1,"")</f>
        <v>⃝</v>
      </c>
      <c r="V23" s="667" t="str">
        <f t="shared" si="0"/>
        <v>Incapacitated</v>
      </c>
      <c r="W23" s="667"/>
      <c r="X23" s="668"/>
      <c r="Y23" s="215"/>
    </row>
    <row r="24" spans="1:25" ht="15.75" x14ac:dyDescent="0.25">
      <c r="A24" s="214"/>
      <c r="B24" s="672" t="s">
        <v>10</v>
      </c>
      <c r="C24" s="672"/>
      <c r="D24" s="672"/>
      <c r="E24" s="664" t="str">
        <f>REPT(FilledDot,MIN(Input_Sheet!J24,5))&amp;IF(Input_Sheet!J24&lt;5,REPT(OpenDot,5-Input_Sheet!J24)&amp;" "&amp;IF(SkillCap&gt;5,REPT(OpenDot,SkillCap-5),"")," "&amp;REPT(FilledDot,Input_Sheet!J24-5))</f>
        <v xml:space="preserve">○○○○○ </v>
      </c>
      <c r="F24" s="665"/>
      <c r="G24" s="723"/>
      <c r="H24" s="724"/>
      <c r="J24" s="671" t="str">
        <f>IF(Input_Sheet!R25="","",Input_Sheet!R25)</f>
        <v/>
      </c>
      <c r="K24" s="671"/>
      <c r="L24" s="671"/>
      <c r="M24" s="671"/>
      <c r="N24" s="44"/>
      <c r="O24" s="671" t="s">
        <v>33</v>
      </c>
      <c r="P24" s="671"/>
      <c r="Q24" s="671"/>
      <c r="R24" s="695" t="str">
        <f t="shared" ref="R24:R34" si="1">REPT(FilledDot,VLOOKUP(O24,Backgrounds,6,FALSE))&amp;REPT(OpenDot,5-VLOOKUP(O24,Backgrounds,6,FALSE))</f>
        <v>○○○○○</v>
      </c>
      <c r="S24" s="696"/>
      <c r="T24" s="212"/>
      <c r="U24" s="198" t="str">
        <f>IF(V24&lt;&gt;"",Lookup!$I$1,"")</f>
        <v>⃝</v>
      </c>
      <c r="V24" s="667" t="str">
        <f t="shared" si="0"/>
        <v>Incapacitated</v>
      </c>
      <c r="W24" s="667"/>
      <c r="X24" s="668"/>
      <c r="Y24" s="214"/>
    </row>
    <row r="25" spans="1:25" ht="15.75" x14ac:dyDescent="0.25">
      <c r="A25" s="214"/>
      <c r="B25" s="666" t="s">
        <v>11</v>
      </c>
      <c r="C25" s="666"/>
      <c r="D25" s="666"/>
      <c r="E25" s="664" t="str">
        <f>REPT(FilledDot,MIN(Input_Sheet!J25,5))&amp;IF(Input_Sheet!J25&lt;5,REPT(OpenDot,5-Input_Sheet!J25)&amp;" "&amp;IF(SkillCap&gt;5,REPT(OpenDot,SkillCap-5),"")," "&amp;REPT(FilledDot,Input_Sheet!J25-5))</f>
        <v xml:space="preserve">○○○○○ </v>
      </c>
      <c r="F25" s="665"/>
      <c r="G25" s="637"/>
      <c r="H25" s="639"/>
      <c r="J25" s="620" t="str">
        <f>IF(Input_Sheet!R26="","",Input_Sheet!R26)</f>
        <v/>
      </c>
      <c r="K25" s="620"/>
      <c r="L25" s="620"/>
      <c r="M25" s="620"/>
      <c r="O25" s="620" t="s">
        <v>449</v>
      </c>
      <c r="P25" s="620"/>
      <c r="Q25" s="620"/>
      <c r="R25" s="673" t="str">
        <f t="shared" si="1"/>
        <v>○○○○○</v>
      </c>
      <c r="S25" s="674"/>
      <c r="T25" s="212"/>
      <c r="U25" s="198" t="str">
        <f>IF(V25&lt;&gt;"",Lookup!$I$1,"")</f>
        <v>⃝</v>
      </c>
      <c r="V25" s="667" t="str">
        <f t="shared" si="0"/>
        <v>Incapacitated</v>
      </c>
      <c r="W25" s="667"/>
      <c r="X25" s="668"/>
      <c r="Y25" s="214"/>
    </row>
    <row r="26" spans="1:25" ht="15.75" x14ac:dyDescent="0.25">
      <c r="A26" s="214"/>
      <c r="B26" s="666" t="s">
        <v>12</v>
      </c>
      <c r="C26" s="666"/>
      <c r="D26" s="666"/>
      <c r="E26" s="664" t="str">
        <f>REPT(FilledDot,MIN(Input_Sheet!J26,5))&amp;IF(Input_Sheet!J26&lt;5,REPT(OpenDot,5-Input_Sheet!J26)&amp;" "&amp;IF(SkillCap&gt;5,REPT(OpenDot,SkillCap-5),"")," "&amp;REPT(FilledDot,Input_Sheet!J26-5))</f>
        <v xml:space="preserve">○○○○○ </v>
      </c>
      <c r="F26" s="665"/>
      <c r="G26" s="637"/>
      <c r="H26" s="639"/>
      <c r="J26" s="620" t="str">
        <f>IF(Input_Sheet!R27="","",Input_Sheet!R27)</f>
        <v/>
      </c>
      <c r="K26" s="620"/>
      <c r="L26" s="620"/>
      <c r="M26" s="620"/>
      <c r="N26" s="175"/>
      <c r="O26" s="620" t="s">
        <v>34</v>
      </c>
      <c r="P26" s="620"/>
      <c r="Q26" s="620"/>
      <c r="R26" s="673" t="str">
        <f t="shared" si="1"/>
        <v>○○○○○</v>
      </c>
      <c r="S26" s="674"/>
      <c r="T26" s="212"/>
      <c r="U26" s="198" t="str">
        <f>IF(V26&lt;&gt;"",Lookup!$I$1,"")</f>
        <v/>
      </c>
      <c r="V26" s="667" t="str">
        <f t="shared" si="0"/>
        <v/>
      </c>
      <c r="W26" s="667"/>
      <c r="X26" s="668"/>
      <c r="Y26" s="214"/>
    </row>
    <row r="27" spans="1:25" ht="15.75" x14ac:dyDescent="0.25">
      <c r="A27" s="214"/>
      <c r="B27" s="666" t="s">
        <v>13</v>
      </c>
      <c r="C27" s="666"/>
      <c r="D27" s="666"/>
      <c r="E27" s="664" t="str">
        <f>REPT(FilledDot,MIN(Input_Sheet!J27,5))&amp;IF(Input_Sheet!J27&lt;5,REPT(OpenDot,5-Input_Sheet!J27)&amp;" "&amp;IF(SkillCap&gt;5,REPT(OpenDot,SkillCap-5),"")," "&amp;REPT(FilledDot,Input_Sheet!J27-5))</f>
        <v xml:space="preserve">○○○○○ </v>
      </c>
      <c r="F27" s="665"/>
      <c r="G27" s="637"/>
      <c r="H27" s="639"/>
      <c r="J27" s="620" t="str">
        <f>IF(Input_Sheet!R28="","",Input_Sheet!R28)</f>
        <v/>
      </c>
      <c r="K27" s="620"/>
      <c r="L27" s="620"/>
      <c r="M27" s="620"/>
      <c r="N27" s="175"/>
      <c r="O27" s="620" t="s">
        <v>35</v>
      </c>
      <c r="P27" s="620"/>
      <c r="Q27" s="620"/>
      <c r="R27" s="673" t="str">
        <f t="shared" si="1"/>
        <v>○○○○○</v>
      </c>
      <c r="S27" s="674"/>
      <c r="T27" s="212"/>
      <c r="U27" s="198" t="str">
        <f>IF(V27&lt;&gt;"",Lookup!$I$1,"")</f>
        <v/>
      </c>
      <c r="V27" s="667" t="str">
        <f t="shared" si="0"/>
        <v/>
      </c>
      <c r="W27" s="667"/>
      <c r="X27" s="668"/>
      <c r="Y27" s="214"/>
    </row>
    <row r="28" spans="1:25" ht="15.75" x14ac:dyDescent="0.25">
      <c r="A28" s="214"/>
      <c r="B28" s="666" t="s">
        <v>14</v>
      </c>
      <c r="C28" s="666"/>
      <c r="D28" s="666"/>
      <c r="E28" s="664" t="str">
        <f>REPT(FilledDot,MIN(Input_Sheet!J28,5))&amp;IF(Input_Sheet!J28&lt;5,REPT(OpenDot,5-Input_Sheet!J28)&amp;" "&amp;IF(SkillCap&gt;5,REPT(OpenDot,SkillCap-5),"")," "&amp;REPT(FilledDot,Input_Sheet!J28-5))</f>
        <v xml:space="preserve">○○○○○ </v>
      </c>
      <c r="F28" s="665"/>
      <c r="G28" s="637"/>
      <c r="H28" s="639"/>
      <c r="J28" s="620" t="str">
        <f>IF(Input_Sheet!R29="","",Input_Sheet!R29)</f>
        <v/>
      </c>
      <c r="K28" s="620"/>
      <c r="L28" s="620"/>
      <c r="M28" s="620"/>
      <c r="N28" s="175"/>
      <c r="O28" s="620" t="s">
        <v>374</v>
      </c>
      <c r="P28" s="620"/>
      <c r="Q28" s="620"/>
      <c r="R28" s="673" t="str">
        <f t="shared" si="1"/>
        <v>○○○○○</v>
      </c>
      <c r="S28" s="674"/>
      <c r="T28" s="212"/>
      <c r="U28" s="198" t="str">
        <f>IF(V28&lt;&gt;"",Lookup!$I$1,"")</f>
        <v/>
      </c>
      <c r="V28" s="667" t="str">
        <f t="shared" si="0"/>
        <v/>
      </c>
      <c r="W28" s="667"/>
      <c r="X28" s="668"/>
      <c r="Y28" s="214"/>
    </row>
    <row r="29" spans="1:25" ht="15.75" x14ac:dyDescent="0.25">
      <c r="A29" s="214"/>
      <c r="B29" s="666" t="s">
        <v>15</v>
      </c>
      <c r="C29" s="666"/>
      <c r="D29" s="666"/>
      <c r="E29" s="664" t="str">
        <f>REPT(FilledDot,MIN(Input_Sheet!J29,5))&amp;IF(Input_Sheet!J29&lt;5,REPT(OpenDot,5-Input_Sheet!J29)&amp;" "&amp;IF(SkillCap&gt;5,REPT(OpenDot,SkillCap-5),"")," "&amp;REPT(FilledDot,Input_Sheet!J29-5))</f>
        <v xml:space="preserve">○○○○○ </v>
      </c>
      <c r="F29" s="665"/>
      <c r="G29" s="637"/>
      <c r="H29" s="639"/>
      <c r="J29" s="251"/>
      <c r="K29" s="251"/>
      <c r="L29" s="251"/>
      <c r="M29" s="251"/>
      <c r="N29" s="175"/>
      <c r="O29" s="620" t="s">
        <v>36</v>
      </c>
      <c r="P29" s="620"/>
      <c r="Q29" s="620"/>
      <c r="R29" s="673" t="str">
        <f t="shared" si="1"/>
        <v>○○○○○</v>
      </c>
      <c r="S29" s="674"/>
      <c r="U29" s="198" t="str">
        <f>IF(V29&lt;&gt;"",Lookup!$I$1,"")</f>
        <v/>
      </c>
      <c r="V29" s="667" t="str">
        <f t="shared" si="0"/>
        <v/>
      </c>
      <c r="W29" s="667"/>
      <c r="X29" s="668"/>
      <c r="Y29" s="214"/>
    </row>
    <row r="30" spans="1:25" ht="15.75" x14ac:dyDescent="0.25">
      <c r="A30" s="214"/>
      <c r="B30" s="666" t="s">
        <v>16</v>
      </c>
      <c r="C30" s="666"/>
      <c r="D30" s="666"/>
      <c r="E30" s="664" t="str">
        <f>REPT(FilledDot,MIN(Input_Sheet!J30,5))&amp;IF(Input_Sheet!J30&lt;5,REPT(OpenDot,5-Input_Sheet!J30)&amp;" "&amp;IF(SkillCap&gt;5,REPT(OpenDot,SkillCap-5),"")," "&amp;REPT(FilledDot,Input_Sheet!J30-5))</f>
        <v xml:space="preserve">○○○○○ </v>
      </c>
      <c r="F30" s="665"/>
      <c r="G30" s="637" t="str">
        <f>IF(Input_Sheet!G30="","",Input_Sheet!G30)</f>
        <v/>
      </c>
      <c r="H30" s="639"/>
      <c r="J30" s="675" t="str">
        <f>IF(Input_Sheet!J38=0,"","Languages")</f>
        <v/>
      </c>
      <c r="K30" s="675"/>
      <c r="L30" s="675"/>
      <c r="M30" s="675"/>
      <c r="N30" s="175"/>
      <c r="O30" s="620" t="s">
        <v>455</v>
      </c>
      <c r="P30" s="620"/>
      <c r="Q30" s="620"/>
      <c r="R30" s="673" t="str">
        <f t="shared" si="1"/>
        <v>○○○○○</v>
      </c>
      <c r="S30" s="674"/>
      <c r="U30" s="198" t="str">
        <f>IF(V30&lt;&gt;"",Lookup!$I$1,"")</f>
        <v/>
      </c>
      <c r="V30" s="667" t="str">
        <f t="shared" si="0"/>
        <v/>
      </c>
      <c r="W30" s="667"/>
      <c r="X30" s="668"/>
      <c r="Y30" s="214"/>
    </row>
    <row r="31" spans="1:25" ht="15.75" x14ac:dyDescent="0.25">
      <c r="A31" s="214"/>
      <c r="B31" s="666" t="s">
        <v>17</v>
      </c>
      <c r="C31" s="666"/>
      <c r="D31" s="666"/>
      <c r="E31" s="664" t="str">
        <f>REPT(FilledDot,MIN(Input_Sheet!J31,5))&amp;IF(Input_Sheet!J31&lt;5,REPT(OpenDot,5-Input_Sheet!J31)&amp;" "&amp;IF(SkillCap&gt;5,REPT(OpenDot,SkillCap-5),"")," "&amp;REPT(FilledDot,Input_Sheet!J31-5))</f>
        <v xml:space="preserve">○○○○○ </v>
      </c>
      <c r="F31" s="665"/>
      <c r="G31" s="637"/>
      <c r="H31" s="639"/>
      <c r="J31" s="671" t="str">
        <f>IF(Input_Sheet!R32="","",Input_Sheet!R32)</f>
        <v/>
      </c>
      <c r="K31" s="671"/>
      <c r="L31" s="671"/>
      <c r="M31" s="671"/>
      <c r="O31" s="620" t="s">
        <v>456</v>
      </c>
      <c r="P31" s="620"/>
      <c r="Q31" s="620"/>
      <c r="R31" s="673" t="str">
        <f t="shared" si="1"/>
        <v>○○○○○</v>
      </c>
      <c r="S31" s="674"/>
      <c r="U31" s="198" t="str">
        <f>IF(V31&lt;&gt;"",Lookup!$I$1,"")</f>
        <v/>
      </c>
      <c r="V31" s="667" t="str">
        <f t="shared" si="0"/>
        <v/>
      </c>
      <c r="W31" s="667"/>
      <c r="X31" s="668"/>
      <c r="Y31" s="214"/>
    </row>
    <row r="32" spans="1:25" ht="15.75" x14ac:dyDescent="0.25">
      <c r="A32" s="214"/>
      <c r="B32" s="666" t="s">
        <v>18</v>
      </c>
      <c r="C32" s="666"/>
      <c r="D32" s="666"/>
      <c r="E32" s="664" t="str">
        <f>REPT(FilledDot,MIN(Input_Sheet!J32,5))&amp;IF(Input_Sheet!J32&lt;5,REPT(OpenDot,5-Input_Sheet!J32)&amp;" "&amp;IF(SkillCap&gt;5,REPT(OpenDot,SkillCap-5),"")," "&amp;REPT(FilledDot,Input_Sheet!J32-5))</f>
        <v xml:space="preserve">○○○○○ </v>
      </c>
      <c r="F32" s="665"/>
      <c r="G32" s="637"/>
      <c r="H32" s="639"/>
      <c r="J32" s="620" t="str">
        <f>IF(Input_Sheet!R33="","",Input_Sheet!R33)</f>
        <v/>
      </c>
      <c r="K32" s="620"/>
      <c r="L32" s="620"/>
      <c r="M32" s="620"/>
      <c r="N32" s="175"/>
      <c r="O32" s="620" t="s">
        <v>37</v>
      </c>
      <c r="P32" s="620"/>
      <c r="Q32" s="620"/>
      <c r="R32" s="673" t="str">
        <f t="shared" si="1"/>
        <v>○○○○○</v>
      </c>
      <c r="S32" s="674"/>
      <c r="T32" s="204"/>
      <c r="U32" s="204"/>
      <c r="V32" s="204"/>
      <c r="W32" s="204"/>
      <c r="X32" s="204"/>
      <c r="Y32" s="216"/>
    </row>
    <row r="33" spans="1:25" ht="15.75" x14ac:dyDescent="0.25">
      <c r="A33" s="214"/>
      <c r="B33" s="666" t="s">
        <v>19</v>
      </c>
      <c r="C33" s="666"/>
      <c r="D33" s="666"/>
      <c r="E33" s="664" t="str">
        <f>REPT(FilledDot,MIN(Input_Sheet!J33,5))&amp;IF(Input_Sheet!J33&lt;5,REPT(OpenDot,5-Input_Sheet!J33)&amp;" "&amp;IF(SkillCap&gt;5,REPT(OpenDot,SkillCap-5),"")," "&amp;REPT(FilledDot,Input_Sheet!J33-5))</f>
        <v xml:space="preserve">○○○○○ </v>
      </c>
      <c r="F33" s="665"/>
      <c r="G33" s="637"/>
      <c r="H33" s="639"/>
      <c r="J33" s="620" t="str">
        <f>IF(Input_Sheet!R34="","",Input_Sheet!R34)</f>
        <v/>
      </c>
      <c r="K33" s="620"/>
      <c r="L33" s="620"/>
      <c r="M33" s="620"/>
      <c r="N33" s="175"/>
      <c r="O33" s="620" t="s">
        <v>450</v>
      </c>
      <c r="P33" s="620"/>
      <c r="Q33" s="620"/>
      <c r="R33" s="673" t="str">
        <f t="shared" si="1"/>
        <v>○○○○○</v>
      </c>
      <c r="S33" s="674"/>
      <c r="Y33" s="214"/>
    </row>
    <row r="34" spans="1:25" ht="15.75" x14ac:dyDescent="0.25">
      <c r="A34" s="214"/>
      <c r="B34" s="666" t="s">
        <v>20</v>
      </c>
      <c r="C34" s="666"/>
      <c r="D34" s="666"/>
      <c r="E34" s="664" t="str">
        <f>REPT(FilledDot,MIN(Input_Sheet!J34,5))&amp;IF(Input_Sheet!J34&lt;5,REPT(OpenDot,5-Input_Sheet!J34)&amp;" "&amp;IF(SkillCap&gt;5,REPT(OpenDot,SkillCap-5),"")," "&amp;REPT(FilledDot,Input_Sheet!J34-5))</f>
        <v xml:space="preserve">○○○○○ </v>
      </c>
      <c r="F34" s="665"/>
      <c r="G34" s="637"/>
      <c r="H34" s="639"/>
      <c r="J34" s="620" t="str">
        <f>IF(Input_Sheet!R35="","",Input_Sheet!R35)</f>
        <v/>
      </c>
      <c r="K34" s="620"/>
      <c r="L34" s="620"/>
      <c r="M34" s="620"/>
      <c r="N34" s="175"/>
      <c r="O34" s="620" t="s">
        <v>361</v>
      </c>
      <c r="P34" s="620"/>
      <c r="Q34" s="620"/>
      <c r="R34" s="673" t="str">
        <f t="shared" si="1"/>
        <v>○○○○○</v>
      </c>
      <c r="S34" s="674"/>
      <c r="T34" s="134"/>
      <c r="Y34" s="214"/>
    </row>
    <row r="35" spans="1:25" ht="15.75" x14ac:dyDescent="0.25">
      <c r="A35" s="214"/>
      <c r="B35" s="666" t="s">
        <v>21</v>
      </c>
      <c r="C35" s="666"/>
      <c r="D35" s="666"/>
      <c r="E35" s="664" t="str">
        <f>REPT(FilledDot,MIN(Input_Sheet!J35,5))&amp;IF(Input_Sheet!J35&lt;5,REPT(OpenDot,5-Input_Sheet!J35)&amp;" "&amp;IF(SkillCap&gt;5,REPT(OpenDot,SkillCap-5),"")," "&amp;REPT(FilledDot,Input_Sheet!J35-5))</f>
        <v xml:space="preserve">○○○○○ </v>
      </c>
      <c r="F35" s="665"/>
      <c r="G35" s="637"/>
      <c r="H35" s="639"/>
      <c r="J35" s="620" t="str">
        <f>IF(Input_Sheet!R36="","",Input_Sheet!R36)</f>
        <v/>
      </c>
      <c r="K35" s="620"/>
      <c r="L35" s="620"/>
      <c r="M35" s="620"/>
      <c r="N35" s="175"/>
      <c r="O35" s="637" t="str">
        <f>IF(Input_Sheet!Y35="","",Input_Sheet!Y35)</f>
        <v/>
      </c>
      <c r="P35" s="638"/>
      <c r="Q35" s="639"/>
      <c r="R35" s="673" t="str">
        <f>IF(Input_Sheet!AD35=0,"",REPT(FilledDot,Input_Sheet!AD35)&amp;REPT(OpenDot,5-Input_Sheet!AD35))</f>
        <v/>
      </c>
      <c r="S35" s="674"/>
      <c r="T35" s="44"/>
      <c r="Y35" s="214"/>
    </row>
    <row r="36" spans="1:25" ht="15.75" x14ac:dyDescent="0.25">
      <c r="A36" s="214"/>
      <c r="B36" s="666" t="s">
        <v>417</v>
      </c>
      <c r="C36" s="666"/>
      <c r="D36" s="666"/>
      <c r="E36" s="664" t="str">
        <f>REPT(FilledDot,MIN(Input_Sheet!J36,5))&amp;IF(Input_Sheet!J36&lt;5,REPT(OpenDot,5-Input_Sheet!J36)&amp;" "&amp;IF(SkillCap&gt;5,REPT(OpenDot,SkillCap-5),"")," "&amp;REPT(FilledDot,Input_Sheet!J36-5))</f>
        <v xml:space="preserve">○○○○○ </v>
      </c>
      <c r="F36" s="665"/>
      <c r="G36" s="637"/>
      <c r="H36" s="639"/>
      <c r="J36" s="620" t="str">
        <f>IF(Input_Sheet!R37="","",Input_Sheet!R37)</f>
        <v/>
      </c>
      <c r="K36" s="620"/>
      <c r="L36" s="620"/>
      <c r="M36" s="620"/>
      <c r="N36" s="175"/>
      <c r="O36" s="637" t="str">
        <f>IF(Input_Sheet!Y36="","",Input_Sheet!Y36)</f>
        <v/>
      </c>
      <c r="P36" s="638"/>
      <c r="Q36" s="639"/>
      <c r="R36" s="673" t="str">
        <f>IF(Input_Sheet!AD36=0,"",REPT(FilledDot,Input_Sheet!AD36)&amp;REPT(OpenDot,5-Input_Sheet!AD36))</f>
        <v/>
      </c>
      <c r="S36" s="674"/>
      <c r="Y36" s="214"/>
    </row>
    <row r="37" spans="1:25" ht="15.75" x14ac:dyDescent="0.25">
      <c r="A37" s="214"/>
      <c r="B37" s="666" t="s">
        <v>22</v>
      </c>
      <c r="C37" s="666"/>
      <c r="D37" s="666"/>
      <c r="E37" s="664" t="str">
        <f>REPT(FilledDot,MIN(Input_Sheet!J37,5))&amp;IF(Input_Sheet!J37&lt;5,REPT(OpenDot,5-Input_Sheet!J37)&amp;" "&amp;IF(SkillCap&gt;5,REPT(OpenDot,SkillCap-5),"")," "&amp;REPT(FilledDot,Input_Sheet!J37-5))</f>
        <v xml:space="preserve">○○○○○ </v>
      </c>
      <c r="F37" s="665"/>
      <c r="G37" s="637"/>
      <c r="H37" s="639"/>
      <c r="J37" s="620" t="str">
        <f>IF(Input_Sheet!R38="","",Input_Sheet!R38)</f>
        <v/>
      </c>
      <c r="K37" s="620"/>
      <c r="L37" s="620"/>
      <c r="M37" s="620"/>
      <c r="N37" s="175"/>
      <c r="O37" s="637" t="str">
        <f>IF(Input_Sheet!Y37="","",Input_Sheet!Y37)</f>
        <v/>
      </c>
      <c r="P37" s="638"/>
      <c r="Q37" s="639"/>
      <c r="R37" s="673" t="str">
        <f>IF(Input_Sheet!AD37=0,"",REPT(FilledDot,Input_Sheet!AD37)&amp;REPT(OpenDot,5-Input_Sheet!AD37))</f>
        <v/>
      </c>
      <c r="S37" s="674"/>
      <c r="Y37" s="214"/>
    </row>
    <row r="38" spans="1:25" ht="15.75" x14ac:dyDescent="0.25">
      <c r="A38" s="214"/>
      <c r="B38" s="666" t="s">
        <v>23</v>
      </c>
      <c r="C38" s="666"/>
      <c r="D38" s="666"/>
      <c r="E38" s="664" t="str">
        <f>REPT(FilledDot,MIN(Input_Sheet!J38,5))&amp;IF(Input_Sheet!J38&lt;5,REPT(OpenDot,5-Input_Sheet!J38)&amp;" "&amp;IF(SkillCap&gt;5,REPT(OpenDot,SkillCap-5),"")," "&amp;REPT(FilledDot,Input_Sheet!J38-5))</f>
        <v xml:space="preserve">○○○○○ </v>
      </c>
      <c r="F38" s="665"/>
      <c r="G38" s="637"/>
      <c r="H38" s="639"/>
      <c r="J38" s="620" t="str">
        <f>IF(Input_Sheet!R39="","",Input_Sheet!R39)</f>
        <v/>
      </c>
      <c r="K38" s="620"/>
      <c r="L38" s="620"/>
      <c r="M38" s="620"/>
      <c r="N38" s="175"/>
      <c r="O38" s="637" t="str">
        <f>IF(Input_Sheet!Y38="","",Input_Sheet!Y38)</f>
        <v/>
      </c>
      <c r="P38" s="638"/>
      <c r="Q38" s="639"/>
      <c r="R38" s="673" t="str">
        <f>IF(Input_Sheet!AD38=0,"",REPT(FilledDot,Input_Sheet!AD38)&amp;REPT(OpenDot,5-Input_Sheet!AD38))</f>
        <v/>
      </c>
      <c r="S38" s="674"/>
      <c r="Y38" s="214"/>
    </row>
    <row r="39" spans="1:25" ht="15.75" x14ac:dyDescent="0.25">
      <c r="A39" s="214"/>
      <c r="B39" s="666" t="s">
        <v>448</v>
      </c>
      <c r="C39" s="666"/>
      <c r="D39" s="666"/>
      <c r="E39" s="664" t="str">
        <f>REPT(FilledDot,MIN(Input_Sheet!J39,5))&amp;IF(Input_Sheet!J39&lt;5,REPT(OpenDot,5-Input_Sheet!J39)&amp;" "&amp;IF(SkillCap&gt;5,REPT(OpenDot,SkillCap-5),"")," "&amp;REPT(FilledDot,Input_Sheet!J39-5))</f>
        <v xml:space="preserve">○○○○○ </v>
      </c>
      <c r="F39" s="665"/>
      <c r="G39" s="637"/>
      <c r="H39" s="639"/>
      <c r="J39" s="620" t="str">
        <f>IF(Input_Sheet!R40="","",Input_Sheet!R40)</f>
        <v/>
      </c>
      <c r="K39" s="620"/>
      <c r="L39" s="620"/>
      <c r="M39" s="620"/>
      <c r="N39" s="175"/>
      <c r="O39" s="637" t="str">
        <f>IF(Input_Sheet!Y39="","",Input_Sheet!Y39)</f>
        <v/>
      </c>
      <c r="P39" s="638"/>
      <c r="Q39" s="639"/>
      <c r="R39" s="673" t="str">
        <f>IF(Input_Sheet!AD39=0,"",REPT(FilledDot,Input_Sheet!AD39)&amp;REPT(OpenDot,5-Input_Sheet!AD39))</f>
        <v/>
      </c>
      <c r="S39" s="674"/>
      <c r="Y39" s="214"/>
    </row>
    <row r="40" spans="1:25" ht="15.75" x14ac:dyDescent="0.25">
      <c r="A40" s="214"/>
      <c r="B40" s="666" t="s">
        <v>24</v>
      </c>
      <c r="C40" s="666"/>
      <c r="D40" s="666"/>
      <c r="E40" s="664" t="str">
        <f>REPT(FilledDot,MIN(Input_Sheet!J40,5))&amp;IF(Input_Sheet!J40&lt;5,REPT(OpenDot,5-Input_Sheet!J40)&amp;" "&amp;IF(SkillCap&gt;5,REPT(OpenDot,SkillCap-5),"")," "&amp;REPT(FilledDot,Input_Sheet!J40-5))</f>
        <v xml:space="preserve">○○○○○ </v>
      </c>
      <c r="F40" s="665"/>
      <c r="G40" s="637"/>
      <c r="H40" s="639"/>
      <c r="J40" s="620" t="str">
        <f>IF(Input_Sheet!R41="","",Input_Sheet!R41)</f>
        <v/>
      </c>
      <c r="K40" s="620"/>
      <c r="L40" s="620"/>
      <c r="M40" s="620"/>
      <c r="N40" s="175"/>
      <c r="S40" s="183"/>
      <c r="Y40" s="216"/>
    </row>
    <row r="41" spans="1:25" ht="15.75" x14ac:dyDescent="0.25">
      <c r="A41" s="214"/>
      <c r="B41" s="666" t="s">
        <v>25</v>
      </c>
      <c r="C41" s="666"/>
      <c r="D41" s="666"/>
      <c r="E41" s="664" t="str">
        <f>REPT(FilledDot,MIN(Input_Sheet!J41,5))&amp;IF(Input_Sheet!J41&lt;5,REPT(OpenDot,5-Input_Sheet!J41)&amp;" "&amp;IF(SkillCap&gt;5,REPT(OpenDot,SkillCap-5),"")," "&amp;REPT(FilledDot,Input_Sheet!J41-5))</f>
        <v xml:space="preserve">○○○○○ </v>
      </c>
      <c r="F41" s="665"/>
      <c r="G41" s="637"/>
      <c r="H41" s="639"/>
      <c r="N41" s="175"/>
      <c r="O41" s="675" t="str">
        <f>IF(Input_Sheet!AD24=0,"",Input_Sheet!Y24)</f>
        <v/>
      </c>
      <c r="P41" s="675"/>
      <c r="Q41" s="675"/>
      <c r="R41" s="675"/>
      <c r="S41" s="183"/>
      <c r="T41" s="676" t="str">
        <f>IF(Input_Sheet!AD26=0,"",Input_Sheet!Y26)</f>
        <v/>
      </c>
      <c r="U41" s="677"/>
      <c r="V41" s="677"/>
      <c r="W41" s="678"/>
      <c r="Y41" s="214"/>
    </row>
    <row r="42" spans="1:25" ht="15.75" x14ac:dyDescent="0.25">
      <c r="A42" s="214"/>
      <c r="B42" s="666" t="s">
        <v>26</v>
      </c>
      <c r="C42" s="666"/>
      <c r="D42" s="666"/>
      <c r="E42" s="664" t="str">
        <f>REPT(FilledDot,MIN(Input_Sheet!J42,5))&amp;IF(Input_Sheet!J42&lt;5,REPT(OpenDot,5-Input_Sheet!J42)&amp;" "&amp;IF(SkillCap&gt;5,REPT(OpenDot,SkillCap-5),"")," "&amp;REPT(FilledDot,Input_Sheet!J42-5))</f>
        <v xml:space="preserve">○○○○○ </v>
      </c>
      <c r="F42" s="665"/>
      <c r="G42" s="637"/>
      <c r="H42" s="639"/>
      <c r="J42" s="676" t="str">
        <f>IF(Input_Sheet!J39=0,"","Lore Specialities")</f>
        <v/>
      </c>
      <c r="K42" s="677"/>
      <c r="L42" s="677"/>
      <c r="M42" s="678"/>
      <c r="N42" s="175"/>
      <c r="O42" s="637" t="str">
        <f>IF(Input_Sheet!AL25="","",Input_Sheet!AL25)</f>
        <v/>
      </c>
      <c r="P42" s="638"/>
      <c r="Q42" s="638"/>
      <c r="R42" s="639"/>
      <c r="S42" s="183"/>
      <c r="T42" s="637" t="str">
        <f>IF(Input_Sheet!AR25="","",Input_Sheet!AR25)</f>
        <v/>
      </c>
      <c r="U42" s="638"/>
      <c r="V42" s="638"/>
      <c r="W42" s="639"/>
      <c r="Y42" s="214"/>
    </row>
    <row r="43" spans="1:25" ht="15.75" x14ac:dyDescent="0.25">
      <c r="A43" s="214"/>
      <c r="B43" s="666" t="s">
        <v>27</v>
      </c>
      <c r="C43" s="666"/>
      <c r="D43" s="666"/>
      <c r="E43" s="664" t="str">
        <f>REPT(FilledDot,MIN(Input_Sheet!J43,5))&amp;IF(Input_Sheet!J43&lt;5,REPT(OpenDot,5-Input_Sheet!J43)&amp;" "&amp;IF(SkillCap&gt;5,REPT(OpenDot,SkillCap-5),"")," "&amp;REPT(FilledDot,Input_Sheet!J43-5))</f>
        <v xml:space="preserve">○○○○○ </v>
      </c>
      <c r="F43" s="665"/>
      <c r="G43" s="637" t="str">
        <f>IF(Input_Sheet!G43="","",Input_Sheet!G43)</f>
        <v/>
      </c>
      <c r="H43" s="639"/>
      <c r="J43" s="671" t="str">
        <f>IF(Input_Sheet!R44="","",Input_Sheet!R44)</f>
        <v/>
      </c>
      <c r="K43" s="671"/>
      <c r="L43" s="671"/>
      <c r="M43" s="671"/>
      <c r="N43" s="175"/>
      <c r="O43" s="637" t="str">
        <f>IF(Input_Sheet!AL26="","",Input_Sheet!AL26)</f>
        <v/>
      </c>
      <c r="P43" s="638"/>
      <c r="Q43" s="638"/>
      <c r="R43" s="639"/>
      <c r="S43" s="183"/>
      <c r="T43" s="637" t="str">
        <f>IF(Input_Sheet!AR26="","",Input_Sheet!AR26)</f>
        <v/>
      </c>
      <c r="U43" s="638"/>
      <c r="V43" s="638"/>
      <c r="W43" s="639"/>
      <c r="Y43" s="214"/>
    </row>
    <row r="44" spans="1:25" ht="15.75" x14ac:dyDescent="0.25">
      <c r="A44" s="214"/>
      <c r="B44" s="666" t="s">
        <v>28</v>
      </c>
      <c r="C44" s="666"/>
      <c r="D44" s="666"/>
      <c r="E44" s="664" t="str">
        <f>REPT(FilledDot,MIN(Input_Sheet!J44,5))&amp;IF(Input_Sheet!J44&lt;5,REPT(OpenDot,SkillCap-Input_Sheet!J44)," "&amp;REPT(FilledDot,Input_Sheet!J44-5))</f>
        <v>○○○○○</v>
      </c>
      <c r="F44" s="665"/>
      <c r="G44" s="637" t="str">
        <f>IF(Input_Sheet!G44="","",Input_Sheet!G44)</f>
        <v/>
      </c>
      <c r="H44" s="639"/>
      <c r="J44" s="620" t="str">
        <f>IF(Input_Sheet!R45="","",Input_Sheet!R45)</f>
        <v/>
      </c>
      <c r="K44" s="620"/>
      <c r="L44" s="620"/>
      <c r="M44" s="620"/>
      <c r="N44" s="175"/>
      <c r="O44" s="637" t="str">
        <f>IF(Input_Sheet!AL27="","",Input_Sheet!AL27)</f>
        <v/>
      </c>
      <c r="P44" s="638"/>
      <c r="Q44" s="638"/>
      <c r="R44" s="639"/>
      <c r="S44" s="183"/>
      <c r="T44" s="637" t="str">
        <f>IF(Input_Sheet!AR27="","",Input_Sheet!AR27)</f>
        <v/>
      </c>
      <c r="U44" s="638"/>
      <c r="V44" s="638"/>
      <c r="W44" s="639"/>
      <c r="Y44" s="214"/>
    </row>
    <row r="45" spans="1:25" ht="15.75" x14ac:dyDescent="0.25">
      <c r="A45" s="214"/>
      <c r="B45" s="666" t="s">
        <v>29</v>
      </c>
      <c r="C45" s="666"/>
      <c r="D45" s="666"/>
      <c r="E45" s="664" t="str">
        <f>REPT(FilledDot,MIN(Input_Sheet!J45,5))&amp;IF(Input_Sheet!J45&lt;5,REPT(OpenDot,5-Input_Sheet!J45)&amp;" "&amp;IF(SkillCap&gt;5,REPT(OpenDot,SkillCap-5),"")," "&amp;REPT(FilledDot,Input_Sheet!J45-5))</f>
        <v xml:space="preserve">○○○○○ </v>
      </c>
      <c r="F45" s="665"/>
      <c r="G45" s="637"/>
      <c r="H45" s="639"/>
      <c r="J45" s="620" t="str">
        <f>IF(Input_Sheet!R46="","",Input_Sheet!R46)</f>
        <v/>
      </c>
      <c r="K45" s="620"/>
      <c r="L45" s="620"/>
      <c r="M45" s="620"/>
      <c r="O45" s="637" t="str">
        <f>IF(Input_Sheet!AL28="","",Input_Sheet!AL28)</f>
        <v/>
      </c>
      <c r="P45" s="638"/>
      <c r="Q45" s="638"/>
      <c r="R45" s="639"/>
      <c r="S45" s="183"/>
      <c r="T45" s="637" t="str">
        <f>IF(Input_Sheet!AR28="","",Input_Sheet!AR28)</f>
        <v/>
      </c>
      <c r="U45" s="638"/>
      <c r="V45" s="638"/>
      <c r="W45" s="639"/>
      <c r="Y45" s="214"/>
    </row>
    <row r="46" spans="1:25" ht="15.75" x14ac:dyDescent="0.25">
      <c r="A46" s="214"/>
      <c r="B46" s="666" t="s">
        <v>30</v>
      </c>
      <c r="C46" s="666"/>
      <c r="D46" s="666"/>
      <c r="E46" s="664" t="str">
        <f>REPT(FilledDot,MIN(Input_Sheet!J46,5))&amp;IF(Input_Sheet!J46&lt;5,REPT(OpenDot,5-Input_Sheet!J46)&amp;" "&amp;IF(SkillCap&gt;5,REPT(OpenDot,SkillCap-5),"")," "&amp;REPT(FilledDot,Input_Sheet!J46-5))</f>
        <v xml:space="preserve">○○○○○ </v>
      </c>
      <c r="F46" s="665"/>
      <c r="G46" s="637"/>
      <c r="H46" s="639"/>
      <c r="J46" s="620" t="str">
        <f>IF(Input_Sheet!R47="","",Input_Sheet!R47)</f>
        <v/>
      </c>
      <c r="K46" s="620"/>
      <c r="L46" s="620"/>
      <c r="M46" s="620"/>
      <c r="N46" s="175"/>
      <c r="O46" s="637" t="str">
        <f>IF(Input_Sheet!AL29="","",Input_Sheet!AL29)</f>
        <v/>
      </c>
      <c r="P46" s="638"/>
      <c r="Q46" s="638"/>
      <c r="R46" s="639"/>
      <c r="S46" s="183"/>
      <c r="T46" s="637" t="str">
        <f>IF(Input_Sheet!AR29="","",Input_Sheet!AR29)</f>
        <v/>
      </c>
      <c r="U46" s="638"/>
      <c r="V46" s="638"/>
      <c r="W46" s="639"/>
      <c r="Y46" s="214"/>
    </row>
    <row r="47" spans="1:25" ht="15.75" x14ac:dyDescent="0.25">
      <c r="A47" s="214"/>
      <c r="B47" s="666" t="s">
        <v>31</v>
      </c>
      <c r="C47" s="666"/>
      <c r="D47" s="666"/>
      <c r="E47" s="664" t="str">
        <f>REPT(FilledDot,MIN(Input_Sheet!J47,5))&amp;IF(Input_Sheet!J47&lt;5,REPT(OpenDot,5-Input_Sheet!J47)&amp;" "&amp;IF(SkillCap&gt;5,REPT(OpenDot,SkillCap-5),"")," "&amp;REPT(FilledDot,Input_Sheet!J47-5))</f>
        <v xml:space="preserve">○○○○○ </v>
      </c>
      <c r="F47" s="665"/>
      <c r="G47" s="637"/>
      <c r="H47" s="639"/>
      <c r="J47" s="620" t="str">
        <f>IF(Input_Sheet!R48="","",Input_Sheet!R48)</f>
        <v/>
      </c>
      <c r="K47" s="620"/>
      <c r="L47" s="620"/>
      <c r="M47" s="620"/>
      <c r="N47" s="175"/>
      <c r="Y47" s="214"/>
    </row>
    <row r="48" spans="1:25" ht="15.75" x14ac:dyDescent="0.25">
      <c r="A48" s="214"/>
      <c r="B48" s="666" t="s">
        <v>32</v>
      </c>
      <c r="C48" s="666"/>
      <c r="D48" s="666"/>
      <c r="E48" s="664" t="str">
        <f>REPT(FilledDot,MIN(Input_Sheet!J48,5))&amp;IF(Input_Sheet!J48&lt;5,REPT(OpenDot,5-Input_Sheet!J48)&amp;" "&amp;IF(SkillCap&gt;5,REPT(OpenDot,SkillCap-5),"")," "&amp;REPT(FilledDot,Input_Sheet!J48-5))</f>
        <v xml:space="preserve">○○○○○ </v>
      </c>
      <c r="F48" s="665"/>
      <c r="G48" s="637"/>
      <c r="H48" s="639"/>
      <c r="J48" s="620" t="str">
        <f>IF(Input_Sheet!R49="","",Input_Sheet!R49)</f>
        <v/>
      </c>
      <c r="K48" s="620"/>
      <c r="L48" s="620"/>
      <c r="M48" s="620"/>
      <c r="N48" s="175"/>
      <c r="O48" s="676" t="str">
        <f>IF(Input_Sheet!AD31=0,"",Input_Sheet!Y31)</f>
        <v/>
      </c>
      <c r="P48" s="677"/>
      <c r="Q48" s="677"/>
      <c r="R48" s="678"/>
      <c r="T48" s="676" t="str">
        <f>IF(Input_Sheet!AD32=0,"",Input_Sheet!Y32)</f>
        <v/>
      </c>
      <c r="U48" s="677"/>
      <c r="V48" s="677"/>
      <c r="W48" s="678"/>
      <c r="Y48" s="214"/>
    </row>
    <row r="49" spans="1:25" ht="15.75" x14ac:dyDescent="0.25">
      <c r="A49" s="214"/>
      <c r="B49" s="666" t="s">
        <v>977</v>
      </c>
      <c r="C49" s="666"/>
      <c r="D49" s="666"/>
      <c r="E49" s="664" t="str">
        <f>REPT(FilledDot,MIN(Input_Sheet!J49,5))&amp;IF(Input_Sheet!J49&lt;5,REPT(OpenDot,5-Input_Sheet!J49)&amp;" "&amp;IF(SkillCap&gt;5,REPT(OpenDot,SkillCap-5),"")," "&amp;REPT(FilledDot,Input_Sheet!J49-5))</f>
        <v xml:space="preserve">○○○○○ </v>
      </c>
      <c r="F49" s="665"/>
      <c r="G49" s="637"/>
      <c r="H49" s="639"/>
      <c r="J49" s="620" t="str">
        <f>IF(Input_Sheet!R50="","",Input_Sheet!R50)</f>
        <v/>
      </c>
      <c r="K49" s="620"/>
      <c r="L49" s="620"/>
      <c r="M49" s="620"/>
      <c r="N49" s="175"/>
      <c r="O49" s="637" t="str">
        <f>IF(Input_Sheet!AL33="","",Input_Sheet!AL33)</f>
        <v/>
      </c>
      <c r="P49" s="638"/>
      <c r="Q49" s="638"/>
      <c r="R49" s="639"/>
      <c r="T49" s="637" t="str">
        <f>IF(Input_Sheet!AR33="","",Input_Sheet!AR33)</f>
        <v/>
      </c>
      <c r="U49" s="638"/>
      <c r="V49" s="638"/>
      <c r="W49" s="639"/>
      <c r="Y49" s="214"/>
    </row>
    <row r="50" spans="1:25" ht="15.75" x14ac:dyDescent="0.25">
      <c r="A50" s="214"/>
      <c r="B50" s="666" t="str">
        <f>IF(Input_Sheet!C50&lt;&gt;"",Input_Sheet!C50,"")</f>
        <v/>
      </c>
      <c r="C50" s="666"/>
      <c r="D50" s="666"/>
      <c r="E50" s="673" t="str">
        <f>IF(Input_Sheet!J50=0,"",REPT(FilledDot,MIN(Input_Sheet!J50,5))&amp;IF(Input_Sheet!J50&lt;5,REPT(OpenDot,SkillCap-Input_Sheet!J50)," "&amp;REPT(FilledDot,Input_Sheet!J50-5)))</f>
        <v/>
      </c>
      <c r="F50" s="674"/>
      <c r="G50" s="643" t="str">
        <f>IF(Input_Sheet!G50="","",Input_Sheet!G50)</f>
        <v/>
      </c>
      <c r="H50" s="645"/>
      <c r="J50" s="620" t="str">
        <f>IF(Input_Sheet!R51="","",Input_Sheet!R51)</f>
        <v/>
      </c>
      <c r="K50" s="620"/>
      <c r="L50" s="620"/>
      <c r="M50" s="620"/>
      <c r="N50" s="175"/>
      <c r="O50" s="637" t="str">
        <f>IF(Input_Sheet!AL34="","",Input_Sheet!AL34)</f>
        <v/>
      </c>
      <c r="P50" s="638"/>
      <c r="Q50" s="638"/>
      <c r="R50" s="639"/>
      <c r="T50" s="637" t="str">
        <f>IF(Input_Sheet!AR34="","",Input_Sheet!AR34)</f>
        <v/>
      </c>
      <c r="U50" s="638"/>
      <c r="V50" s="638"/>
      <c r="W50" s="639"/>
      <c r="Y50" s="214"/>
    </row>
    <row r="51" spans="1:25" ht="15.75" x14ac:dyDescent="0.25">
      <c r="A51" s="214"/>
      <c r="B51" s="666" t="str">
        <f>IF(Input_Sheet!C51&lt;&gt;"",Input_Sheet!C51,"")</f>
        <v/>
      </c>
      <c r="C51" s="666"/>
      <c r="D51" s="666"/>
      <c r="E51" s="673" t="str">
        <f>IF(Input_Sheet!J51=0,"",REPT(FilledDot,MIN(Input_Sheet!J51,5))&amp;IF(Input_Sheet!J51&lt;5,REPT(OpenDot,SkillCap-Input_Sheet!J51)," "&amp;REPT(FilledDot,Input_Sheet!J51-5)))</f>
        <v/>
      </c>
      <c r="F51" s="674"/>
      <c r="G51" s="643" t="str">
        <f>IF(Input_Sheet!G51="","",Input_Sheet!G51)</f>
        <v/>
      </c>
      <c r="H51" s="645"/>
      <c r="J51" s="620" t="str">
        <f>IF(Input_Sheet!R52="","",Input_Sheet!R52)</f>
        <v/>
      </c>
      <c r="K51" s="620"/>
      <c r="L51" s="620"/>
      <c r="M51" s="620"/>
      <c r="N51" s="175"/>
      <c r="O51" s="637" t="str">
        <f>IF(Input_Sheet!AL35="","",Input_Sheet!AL35)</f>
        <v/>
      </c>
      <c r="P51" s="638"/>
      <c r="Q51" s="638"/>
      <c r="R51" s="639"/>
      <c r="T51" s="637" t="str">
        <f>IF(Input_Sheet!AR35="","",Input_Sheet!AR35)</f>
        <v/>
      </c>
      <c r="U51" s="638"/>
      <c r="V51" s="638"/>
      <c r="W51" s="639"/>
      <c r="Y51" s="214"/>
    </row>
    <row r="52" spans="1:25" ht="15.75" x14ac:dyDescent="0.25">
      <c r="A52" s="214"/>
      <c r="B52" s="666" t="str">
        <f>IF(Input_Sheet!C52&lt;&gt;"",Input_Sheet!C52,"")</f>
        <v/>
      </c>
      <c r="C52" s="666"/>
      <c r="D52" s="666"/>
      <c r="E52" s="673" t="str">
        <f>IF(Input_Sheet!J52=0,"",REPT(FilledDot,MIN(Input_Sheet!J52,5))&amp;IF(Input_Sheet!J52&lt;5,REPT(OpenDot,SkillCap-Input_Sheet!J52)," "&amp;REPT(FilledDot,Input_Sheet!J52-5)))</f>
        <v/>
      </c>
      <c r="F52" s="674"/>
      <c r="G52" s="643" t="str">
        <f>IF(Input_Sheet!G52="","",Input_Sheet!G52)</f>
        <v/>
      </c>
      <c r="H52" s="645"/>
      <c r="J52" s="620" t="str">
        <f>IF(Input_Sheet!R53="","",Input_Sheet!R53)</f>
        <v/>
      </c>
      <c r="K52" s="620"/>
      <c r="L52" s="620"/>
      <c r="M52" s="620"/>
      <c r="N52" s="175"/>
      <c r="O52" s="637" t="str">
        <f>IF(Input_Sheet!AL36="","",Input_Sheet!AL36)</f>
        <v/>
      </c>
      <c r="P52" s="638"/>
      <c r="Q52" s="638"/>
      <c r="R52" s="639"/>
      <c r="T52" s="637" t="str">
        <f>IF(Input_Sheet!AR36="","",Input_Sheet!AR36)</f>
        <v/>
      </c>
      <c r="U52" s="638"/>
      <c r="V52" s="638"/>
      <c r="W52" s="639"/>
      <c r="Y52" s="214"/>
    </row>
    <row r="53" spans="1:25" ht="15.75" x14ac:dyDescent="0.25">
      <c r="A53" s="214"/>
      <c r="B53" s="666" t="str">
        <f>IF(Input_Sheet!C53&lt;&gt;"",Input_Sheet!C53,"")</f>
        <v/>
      </c>
      <c r="C53" s="666"/>
      <c r="D53" s="666"/>
      <c r="E53" s="673" t="str">
        <f>IF(Input_Sheet!J53=0,"",REPT(FilledDot,MIN(Input_Sheet!J53,5))&amp;IF(Input_Sheet!J53&lt;5,REPT(OpenDot,SkillCap-Input_Sheet!J53)," "&amp;REPT(FilledDot,Input_Sheet!J53-5)))</f>
        <v/>
      </c>
      <c r="F53" s="674"/>
      <c r="G53" s="643" t="str">
        <f>IF(Input_Sheet!G53="","",Input_Sheet!G53)</f>
        <v/>
      </c>
      <c r="H53" s="645"/>
      <c r="N53" s="175"/>
      <c r="O53" s="637" t="str">
        <f>IF(Input_Sheet!AL37="","",Input_Sheet!AL37)</f>
        <v/>
      </c>
      <c r="P53" s="638"/>
      <c r="Q53" s="638"/>
      <c r="R53" s="639"/>
      <c r="T53" s="637" t="str">
        <f>IF(Input_Sheet!AR37="","",Input_Sheet!AR37)</f>
        <v/>
      </c>
      <c r="U53" s="638"/>
      <c r="V53" s="638"/>
      <c r="W53" s="639"/>
      <c r="Y53" s="214"/>
    </row>
    <row r="54" spans="1:25" x14ac:dyDescent="0.25">
      <c r="A54" s="214"/>
      <c r="J54" s="251"/>
      <c r="K54" s="251"/>
      <c r="L54" s="251"/>
      <c r="M54" s="251"/>
      <c r="N54" s="175"/>
      <c r="O54" s="637" t="str">
        <f>IF(Input_Sheet!AL38="","",Input_Sheet!AL38)</f>
        <v/>
      </c>
      <c r="P54" s="638"/>
      <c r="Q54" s="638"/>
      <c r="R54" s="639"/>
      <c r="T54" s="637" t="str">
        <f>IF(Input_Sheet!AR38="","",Input_Sheet!AR38)</f>
        <v/>
      </c>
      <c r="U54" s="638"/>
      <c r="V54" s="638"/>
      <c r="W54" s="639"/>
      <c r="Y54" s="214"/>
    </row>
    <row r="55" spans="1:25" x14ac:dyDescent="0.25">
      <c r="A55" s="214"/>
      <c r="B55" s="200"/>
      <c r="C55" s="200"/>
      <c r="D55" s="200"/>
      <c r="E55" s="200"/>
      <c r="F55" s="282"/>
      <c r="G55" s="282"/>
      <c r="H55" s="200"/>
      <c r="J55" s="251"/>
      <c r="K55" s="251"/>
      <c r="L55" s="251"/>
      <c r="M55" s="251"/>
      <c r="N55" s="175"/>
      <c r="O55" s="637" t="str">
        <f>IF(Input_Sheet!AL39="","",Input_Sheet!AL39)</f>
        <v/>
      </c>
      <c r="P55" s="638"/>
      <c r="Q55" s="638"/>
      <c r="R55" s="639"/>
      <c r="T55" s="637" t="str">
        <f>IF(Input_Sheet!AR39="","",Input_Sheet!AR39)</f>
        <v/>
      </c>
      <c r="U55" s="638"/>
      <c r="V55" s="638"/>
      <c r="W55" s="639"/>
      <c r="Y55" s="214"/>
    </row>
    <row r="56" spans="1:25" x14ac:dyDescent="0.25">
      <c r="A56" s="214"/>
      <c r="B56" s="200"/>
      <c r="C56" s="200"/>
      <c r="D56" s="200"/>
      <c r="E56" s="200"/>
      <c r="F56" s="282"/>
      <c r="G56" s="282"/>
      <c r="H56" s="200"/>
      <c r="J56" s="251"/>
      <c r="K56" s="251"/>
      <c r="L56" s="251"/>
      <c r="M56" s="251"/>
      <c r="N56" s="175"/>
      <c r="O56" s="637" t="str">
        <f>IF(Input_Sheet!AL40="","",Input_Sheet!AL40)</f>
        <v/>
      </c>
      <c r="P56" s="638"/>
      <c r="Q56" s="638"/>
      <c r="R56" s="639"/>
      <c r="T56" s="637" t="str">
        <f>IF(Input_Sheet!AR40="","",Input_Sheet!AR40)</f>
        <v/>
      </c>
      <c r="U56" s="638"/>
      <c r="V56" s="638"/>
      <c r="W56" s="639"/>
      <c r="X56" s="182"/>
      <c r="Y56" s="214"/>
    </row>
    <row r="57" spans="1:25" x14ac:dyDescent="0.25">
      <c r="A57" s="214"/>
      <c r="B57" s="200"/>
      <c r="C57" s="200"/>
      <c r="D57" s="200"/>
      <c r="E57" s="200"/>
      <c r="F57" s="282"/>
      <c r="G57" s="282"/>
      <c r="H57" s="200"/>
      <c r="J57" s="251"/>
      <c r="K57" s="251"/>
      <c r="L57" s="251"/>
      <c r="M57" s="251"/>
      <c r="N57" s="175"/>
      <c r="O57" s="637" t="str">
        <f>IF(Input_Sheet!AL41="","",Input_Sheet!AL41)</f>
        <v/>
      </c>
      <c r="P57" s="638"/>
      <c r="Q57" s="638"/>
      <c r="R57" s="639"/>
      <c r="T57" s="637" t="str">
        <f>IF(Input_Sheet!AR41="","",Input_Sheet!AR41)</f>
        <v/>
      </c>
      <c r="U57" s="638"/>
      <c r="V57" s="638"/>
      <c r="W57" s="639"/>
      <c r="Y57" s="214"/>
    </row>
    <row r="58" spans="1:25" x14ac:dyDescent="0.25">
      <c r="A58" s="214"/>
      <c r="B58" s="200"/>
      <c r="C58" s="200"/>
      <c r="D58" s="200"/>
      <c r="E58" s="200"/>
      <c r="F58" s="282"/>
      <c r="G58" s="282"/>
      <c r="H58" s="200"/>
      <c r="J58" s="251"/>
      <c r="K58" s="251"/>
      <c r="L58" s="251"/>
      <c r="M58" s="251"/>
      <c r="N58" s="175"/>
      <c r="O58" s="637" t="str">
        <f>IF(Input_Sheet!AL42="","",Input_Sheet!AL42)</f>
        <v/>
      </c>
      <c r="P58" s="638"/>
      <c r="Q58" s="638"/>
      <c r="R58" s="639"/>
      <c r="T58" s="637" t="str">
        <f>IF(Input_Sheet!AR42="","",Input_Sheet!AR42)</f>
        <v/>
      </c>
      <c r="U58" s="638"/>
      <c r="V58" s="638"/>
      <c r="W58" s="639"/>
      <c r="Y58" s="214"/>
    </row>
    <row r="59" spans="1:25" x14ac:dyDescent="0.25">
      <c r="A59" s="214"/>
      <c r="B59" s="200"/>
      <c r="C59" s="200"/>
      <c r="D59" s="200"/>
      <c r="E59" s="200"/>
      <c r="F59" s="282"/>
      <c r="G59" s="282"/>
      <c r="H59" s="200"/>
      <c r="J59" s="251"/>
      <c r="K59" s="251"/>
      <c r="L59" s="251"/>
      <c r="M59" s="251"/>
      <c r="Y59" s="214"/>
    </row>
    <row r="60" spans="1:25" x14ac:dyDescent="0.25">
      <c r="A60" s="214"/>
      <c r="B60" s="200"/>
      <c r="C60" s="200"/>
      <c r="D60" s="200"/>
      <c r="E60" s="200"/>
      <c r="F60" s="282"/>
      <c r="G60" s="282"/>
      <c r="H60" s="200"/>
      <c r="Y60" s="214"/>
    </row>
    <row r="61" spans="1:25" x14ac:dyDescent="0.25">
      <c r="A61" s="214"/>
      <c r="B61" s="200"/>
      <c r="C61" s="200"/>
      <c r="D61" s="200"/>
      <c r="E61" s="200"/>
      <c r="F61" s="200"/>
      <c r="G61" s="200"/>
      <c r="H61" s="200"/>
      <c r="Y61" s="214"/>
    </row>
    <row r="62" spans="1:25" s="180" customFormat="1" x14ac:dyDescent="0.25">
      <c r="A62" s="214"/>
      <c r="B62" s="200"/>
      <c r="C62" s="200"/>
      <c r="D62" s="200"/>
      <c r="E62" s="200"/>
      <c r="F62" s="200"/>
      <c r="G62" s="200"/>
      <c r="H62" s="200"/>
      <c r="Y62" s="214"/>
    </row>
    <row r="63" spans="1:25" s="213" customFormat="1" ht="15.75" thickBot="1" x14ac:dyDescent="0.3">
      <c r="A63" s="214"/>
      <c r="B63" s="642" t="s">
        <v>1109</v>
      </c>
      <c r="C63" s="642"/>
      <c r="D63" s="642"/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214"/>
    </row>
    <row r="64" spans="1:25" ht="15" customHeight="1" x14ac:dyDescent="0.25">
      <c r="A64" s="214"/>
      <c r="B64" s="655">
        <f>Input_Sheet!G$4</f>
        <v>0</v>
      </c>
      <c r="C64" s="655"/>
      <c r="D64" s="655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5"/>
      <c r="S64" s="655"/>
      <c r="T64" s="655"/>
      <c r="U64" s="655"/>
      <c r="V64" s="655"/>
      <c r="W64" s="655"/>
      <c r="X64" s="655"/>
      <c r="Y64" s="214"/>
    </row>
    <row r="65" spans="1:25" ht="15.75" customHeight="1" thickBot="1" x14ac:dyDescent="0.3">
      <c r="A65" s="214"/>
      <c r="B65" s="656"/>
      <c r="C65" s="656"/>
      <c r="D65" s="656"/>
      <c r="E65" s="656"/>
      <c r="F65" s="656"/>
      <c r="G65" s="656"/>
      <c r="H65" s="656"/>
      <c r="I65" s="656"/>
      <c r="J65" s="656"/>
      <c r="K65" s="656"/>
      <c r="L65" s="656"/>
      <c r="M65" s="656"/>
      <c r="N65" s="656"/>
      <c r="O65" s="656"/>
      <c r="P65" s="656"/>
      <c r="Q65" s="656"/>
      <c r="R65" s="656"/>
      <c r="S65" s="656"/>
      <c r="T65" s="656"/>
      <c r="U65" s="656"/>
      <c r="V65" s="656"/>
      <c r="W65" s="656"/>
      <c r="X65" s="656"/>
      <c r="Y65" s="214"/>
    </row>
    <row r="66" spans="1:25" ht="15" customHeight="1" thickBot="1" x14ac:dyDescent="0.3">
      <c r="A66" s="214"/>
      <c r="Y66" s="214"/>
    </row>
    <row r="67" spans="1:25" ht="15" customHeight="1" thickBot="1" x14ac:dyDescent="0.3">
      <c r="A67" s="214"/>
      <c r="B67" s="650" t="s">
        <v>261</v>
      </c>
      <c r="C67" s="650"/>
      <c r="D67" s="650"/>
      <c r="E67" s="650"/>
      <c r="F67" s="650"/>
      <c r="G67" s="650"/>
      <c r="H67" s="44"/>
      <c r="M67" s="207"/>
      <c r="N67" s="363" t="s">
        <v>1069</v>
      </c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214"/>
    </row>
    <row r="68" spans="1:25" x14ac:dyDescent="0.25">
      <c r="A68" s="214"/>
      <c r="B68" s="649" t="str">
        <f>IF(Input_Sheet!C65="","",Input_Sheet!C65)</f>
        <v/>
      </c>
      <c r="C68" s="649"/>
      <c r="D68" s="649"/>
      <c r="E68" s="649"/>
      <c r="F68" s="649"/>
      <c r="G68" s="649"/>
      <c r="I68" s="415" t="str">
        <f>IF(Input_Sheet!R65="","","Fourth In Clan Discipline")</f>
        <v/>
      </c>
      <c r="J68" s="415"/>
      <c r="K68" s="415"/>
      <c r="L68" s="415"/>
      <c r="M68" s="206"/>
      <c r="N68" s="200"/>
      <c r="O68" s="200"/>
      <c r="P68" s="200"/>
      <c r="Q68" s="200"/>
      <c r="R68" s="200"/>
      <c r="S68" s="200"/>
      <c r="T68" s="200"/>
      <c r="U68" s="200"/>
      <c r="V68" s="199"/>
      <c r="W68" s="200"/>
      <c r="Y68" s="214"/>
    </row>
    <row r="69" spans="1:25" x14ac:dyDescent="0.25">
      <c r="A69" s="214"/>
      <c r="B69" s="623" t="str">
        <f>IF(Input_Sheet!C66="","",Input_Sheet!C66)</f>
        <v/>
      </c>
      <c r="C69" s="623"/>
      <c r="D69" s="623"/>
      <c r="E69" s="623"/>
      <c r="F69" s="623"/>
      <c r="G69" s="623"/>
      <c r="I69" s="646" t="str">
        <f>IF(Input_Sheet!R65="","",Input_Sheet!R65)</f>
        <v/>
      </c>
      <c r="J69" s="646"/>
      <c r="K69" s="646"/>
      <c r="L69" s="646"/>
      <c r="M69" s="208"/>
      <c r="N69" s="363">
        <f>Input_Sheet!C114</f>
        <v>0</v>
      </c>
      <c r="O69" s="363"/>
      <c r="P69" s="363"/>
      <c r="Q69" s="200"/>
      <c r="R69" s="651" t="s">
        <v>1066</v>
      </c>
      <c r="S69" s="651"/>
      <c r="T69" s="651"/>
      <c r="U69" s="651"/>
      <c r="V69" s="651"/>
      <c r="W69" s="651"/>
      <c r="Y69" s="214"/>
    </row>
    <row r="70" spans="1:25" x14ac:dyDescent="0.25">
      <c r="A70" s="214"/>
      <c r="B70" s="623" t="str">
        <f>IF(Input_Sheet!C67="","",Input_Sheet!C67)</f>
        <v/>
      </c>
      <c r="C70" s="623"/>
      <c r="D70" s="623"/>
      <c r="E70" s="623"/>
      <c r="F70" s="623"/>
      <c r="G70" s="623"/>
      <c r="M70" s="207"/>
      <c r="N70" s="643">
        <f>IFERROR(IF(VLOOKUP(N69,listPositionStatus,2,FALSE)="","",Lookup!$I$1&amp;VLOOKUP(N69,listPositionStatus,2,FALSE)),0)</f>
        <v>0</v>
      </c>
      <c r="O70" s="644"/>
      <c r="P70" s="645"/>
      <c r="Q70" s="200"/>
      <c r="R70" s="637" t="str">
        <f>IF(Input_Sheet!J114="","",Lookup!$I$1&amp;Input_Sheet!J114&amp;" from "&amp;Input_Sheet!P114)</f>
        <v/>
      </c>
      <c r="S70" s="638"/>
      <c r="T70" s="638"/>
      <c r="U70" s="638"/>
      <c r="V70" s="638"/>
      <c r="W70" s="638"/>
      <c r="X70" s="639"/>
      <c r="Y70" s="214"/>
    </row>
    <row r="71" spans="1:25" x14ac:dyDescent="0.25">
      <c r="A71" s="214"/>
      <c r="B71" s="623" t="str">
        <f>IF(Input_Sheet!C68="","",Input_Sheet!C68)</f>
        <v/>
      </c>
      <c r="C71" s="623"/>
      <c r="D71" s="623"/>
      <c r="E71" s="623"/>
      <c r="F71" s="623"/>
      <c r="G71" s="623"/>
      <c r="I71" s="415" t="str">
        <f>IF(Input_Sheet!R67="","","Auspicious Merit")</f>
        <v/>
      </c>
      <c r="J71" s="415"/>
      <c r="K71" s="415"/>
      <c r="L71" s="415"/>
      <c r="M71" s="206"/>
      <c r="N71" s="643">
        <f>IFERROR(IF(VLOOKUP(N69,listPositionStatus,3,FALSE)="","",Lookup!$I$1&amp;VLOOKUP(N69,listPositionStatus,3,FALSE)),0)</f>
        <v>0</v>
      </c>
      <c r="O71" s="644"/>
      <c r="P71" s="645"/>
      <c r="Q71" s="200"/>
      <c r="R71" s="637" t="str">
        <f>IF(Input_Sheet!J115="","",Lookup!$I$1&amp;Input_Sheet!J115&amp;" from "&amp;Input_Sheet!P115)</f>
        <v/>
      </c>
      <c r="S71" s="638"/>
      <c r="T71" s="638"/>
      <c r="U71" s="638"/>
      <c r="V71" s="638"/>
      <c r="W71" s="638"/>
      <c r="X71" s="639"/>
      <c r="Y71" s="214"/>
    </row>
    <row r="72" spans="1:25" x14ac:dyDescent="0.25">
      <c r="A72" s="214"/>
      <c r="B72" s="623" t="str">
        <f>IF(Input_Sheet!C69="","",Input_Sheet!C69)</f>
        <v/>
      </c>
      <c r="C72" s="623"/>
      <c r="D72" s="623"/>
      <c r="E72" s="623"/>
      <c r="F72" s="623"/>
      <c r="G72" s="623"/>
      <c r="I72" s="646" t="str">
        <f>IF(Input_Sheet!R67="","",Input_Sheet!R67)</f>
        <v/>
      </c>
      <c r="J72" s="646"/>
      <c r="K72" s="646"/>
      <c r="L72" s="646"/>
      <c r="M72" s="208"/>
      <c r="N72" s="643">
        <f>IFERROR(IF(VLOOKUP(N69,listPositionStatus,4,FALSE)="","",Lookup!$I$1&amp;VLOOKUP(N69,listPositionStatus,4,FALSE)),0)</f>
        <v>0</v>
      </c>
      <c r="O72" s="644"/>
      <c r="P72" s="645"/>
      <c r="Q72" s="200"/>
      <c r="R72" s="637" t="str">
        <f>IF(Input_Sheet!J116="","",Lookup!$I$1&amp;Input_Sheet!J116&amp;" from "&amp;Input_Sheet!P116)</f>
        <v/>
      </c>
      <c r="S72" s="638"/>
      <c r="T72" s="638"/>
      <c r="U72" s="638"/>
      <c r="V72" s="638"/>
      <c r="W72" s="638"/>
      <c r="X72" s="639"/>
      <c r="Y72" s="214"/>
    </row>
    <row r="73" spans="1:25" x14ac:dyDescent="0.25">
      <c r="A73" s="214"/>
      <c r="B73" s="623" t="str">
        <f>IF(Input_Sheet!C70="","",Input_Sheet!C70)</f>
        <v/>
      </c>
      <c r="C73" s="623"/>
      <c r="D73" s="623"/>
      <c r="E73" s="623"/>
      <c r="F73" s="623"/>
      <c r="G73" s="623"/>
      <c r="K73" s="57"/>
      <c r="M73" s="207"/>
      <c r="N73" s="200"/>
      <c r="O73" s="200"/>
      <c r="P73" s="200"/>
      <c r="Q73" s="200"/>
      <c r="R73" s="637" t="str">
        <f>IF(Input_Sheet!J117="","",Lookup!$I$1&amp;Input_Sheet!J117&amp;" from "&amp;Input_Sheet!P117)</f>
        <v/>
      </c>
      <c r="S73" s="638"/>
      <c r="T73" s="638"/>
      <c r="U73" s="638"/>
      <c r="V73" s="638"/>
      <c r="W73" s="638"/>
      <c r="X73" s="639"/>
      <c r="Y73" s="214"/>
    </row>
    <row r="74" spans="1:25" x14ac:dyDescent="0.25">
      <c r="A74" s="214"/>
      <c r="B74" s="623" t="str">
        <f>IF(Input_Sheet!C71="","",Input_Sheet!C71)</f>
        <v/>
      </c>
      <c r="C74" s="623"/>
      <c r="D74" s="623"/>
      <c r="E74" s="623"/>
      <c r="F74" s="623"/>
      <c r="G74" s="623"/>
      <c r="N74" s="363">
        <f>Input_Sheet!C115</f>
        <v>0</v>
      </c>
      <c r="O74" s="363"/>
      <c r="P74" s="363"/>
      <c r="Q74" s="200"/>
      <c r="R74" s="637" t="str">
        <f>IF(Input_Sheet!J118="","",Lookup!$I$1&amp;Input_Sheet!J118&amp;" from "&amp;Input_Sheet!P118)</f>
        <v/>
      </c>
      <c r="S74" s="638"/>
      <c r="T74" s="638"/>
      <c r="U74" s="638"/>
      <c r="V74" s="638"/>
      <c r="W74" s="638"/>
      <c r="X74" s="639"/>
      <c r="Y74" s="214"/>
    </row>
    <row r="75" spans="1:25" ht="15.75" thickBot="1" x14ac:dyDescent="0.3">
      <c r="A75" s="214"/>
      <c r="N75" s="643">
        <f>IFERROR(IF(VLOOKUP(N74,listPositionStatus,2,FALSE)="","",Lookup!$I$1&amp;VLOOKUP(N74,listPositionStatus,2,FALSE)),0)</f>
        <v>0</v>
      </c>
      <c r="O75" s="644"/>
      <c r="P75" s="645"/>
      <c r="Q75" s="200"/>
      <c r="R75" s="200"/>
      <c r="S75" s="200"/>
      <c r="T75" s="200"/>
      <c r="U75" s="200"/>
      <c r="V75" s="200"/>
      <c r="W75" s="200"/>
      <c r="X75" s="180"/>
      <c r="Y75" s="214"/>
    </row>
    <row r="76" spans="1:25" s="180" customFormat="1" ht="15.75" thickBot="1" x14ac:dyDescent="0.3">
      <c r="A76" s="214"/>
      <c r="B76" s="650" t="s">
        <v>262</v>
      </c>
      <c r="C76" s="650"/>
      <c r="D76" s="650"/>
      <c r="E76" s="650"/>
      <c r="F76" s="650"/>
      <c r="G76" s="650"/>
      <c r="N76" s="643">
        <f>IFERROR(IF(VLOOKUP(N74,listPositionStatus,3,FALSE)="","",Lookup!$I$1&amp;VLOOKUP(N74,listPositionStatus,3,FALSE)),0)</f>
        <v>0</v>
      </c>
      <c r="O76" s="644"/>
      <c r="P76" s="645"/>
      <c r="Q76" s="200"/>
      <c r="R76" s="363" t="s">
        <v>372</v>
      </c>
      <c r="S76" s="363"/>
      <c r="T76" s="363"/>
      <c r="U76" s="363"/>
      <c r="V76" s="200"/>
      <c r="W76" s="200"/>
      <c r="Y76" s="214"/>
    </row>
    <row r="77" spans="1:25" s="180" customFormat="1" x14ac:dyDescent="0.25">
      <c r="A77" s="214"/>
      <c r="B77" s="649" t="str">
        <f>IF(Input_Sheet!X65="","",Input_Sheet!X65)</f>
        <v/>
      </c>
      <c r="C77" s="649"/>
      <c r="D77" s="649"/>
      <c r="E77" s="649"/>
      <c r="F77" s="649"/>
      <c r="G77" s="649"/>
      <c r="N77" s="643">
        <f>IFERROR(IF(VLOOKUP(N74,listPositionStatus,4,FALSE)="","",Lookup!$I$1&amp;VLOOKUP(N74,listPositionStatus,4,FALSE)),0)</f>
        <v>0</v>
      </c>
      <c r="O77" s="644"/>
      <c r="P77" s="645"/>
      <c r="Q77" s="200"/>
      <c r="R77" s="637" t="str">
        <f>IF(Input_Sheet!J121="","",Lookup!$I$1&amp;Input_Sheet!J121&amp;" from "&amp;Input_Sheet!P121)</f>
        <v/>
      </c>
      <c r="S77" s="638"/>
      <c r="T77" s="638"/>
      <c r="U77" s="638"/>
      <c r="V77" s="638"/>
      <c r="W77" s="638"/>
      <c r="X77" s="639"/>
      <c r="Y77" s="214"/>
    </row>
    <row r="78" spans="1:25" s="180" customFormat="1" x14ac:dyDescent="0.25">
      <c r="A78" s="214"/>
      <c r="B78" s="649" t="str">
        <f>IF(Input_Sheet!X66="","",Input_Sheet!X66)</f>
        <v/>
      </c>
      <c r="C78" s="649"/>
      <c r="D78" s="649"/>
      <c r="E78" s="649"/>
      <c r="F78" s="649"/>
      <c r="G78" s="649"/>
      <c r="Q78" s="200"/>
      <c r="R78" s="637" t="str">
        <f>IF(Input_Sheet!J122="","",Lookup!$I$1&amp;Input_Sheet!J122&amp;" from "&amp;Input_Sheet!P122)</f>
        <v/>
      </c>
      <c r="S78" s="638"/>
      <c r="T78" s="638"/>
      <c r="U78" s="638"/>
      <c r="V78" s="638"/>
      <c r="W78" s="638"/>
      <c r="X78" s="639"/>
      <c r="Y78" s="214"/>
    </row>
    <row r="79" spans="1:25" s="180" customFormat="1" x14ac:dyDescent="0.25">
      <c r="A79" s="214"/>
      <c r="B79" s="649" t="str">
        <f>IF(Input_Sheet!X67="","",Input_Sheet!X67)</f>
        <v/>
      </c>
      <c r="C79" s="649"/>
      <c r="D79" s="649"/>
      <c r="E79" s="649"/>
      <c r="F79" s="649"/>
      <c r="G79" s="649"/>
      <c r="N79" s="363">
        <f>Input_Sheet!C116</f>
        <v>0</v>
      </c>
      <c r="O79" s="363"/>
      <c r="P79" s="363"/>
      <c r="Q79" s="200"/>
      <c r="R79" s="637" t="str">
        <f>IF(Input_Sheet!J123="","",Lookup!$I$1&amp;Input_Sheet!J123&amp;" from "&amp;Input_Sheet!P123)</f>
        <v/>
      </c>
      <c r="S79" s="638"/>
      <c r="T79" s="638"/>
      <c r="U79" s="638"/>
      <c r="V79" s="638"/>
      <c r="W79" s="638"/>
      <c r="X79" s="639"/>
      <c r="Y79" s="214"/>
    </row>
    <row r="80" spans="1:25" s="180" customFormat="1" x14ac:dyDescent="0.25">
      <c r="A80" s="214"/>
      <c r="B80" s="649" t="str">
        <f>IF(Input_Sheet!X68="","",Input_Sheet!X68)</f>
        <v/>
      </c>
      <c r="C80" s="649"/>
      <c r="D80" s="649"/>
      <c r="E80" s="649"/>
      <c r="F80" s="649"/>
      <c r="G80" s="649"/>
      <c r="N80" s="643">
        <f>IFERROR(IF(VLOOKUP(N79,listPositionStatus,2,FALSE)="","",Lookup!$I$1&amp;VLOOKUP(N79,listPositionStatus,2,FALSE)),0)</f>
        <v>0</v>
      </c>
      <c r="O80" s="644"/>
      <c r="P80" s="645"/>
      <c r="Q80" s="200"/>
      <c r="R80" s="637" t="str">
        <f>IF(Input_Sheet!J124="","",Lookup!$I$1&amp;Input_Sheet!J124&amp;" from "&amp;Input_Sheet!P124)</f>
        <v/>
      </c>
      <c r="S80" s="638"/>
      <c r="T80" s="638"/>
      <c r="U80" s="638"/>
      <c r="V80" s="638"/>
      <c r="W80" s="638"/>
      <c r="X80" s="639"/>
      <c r="Y80" s="214"/>
    </row>
    <row r="81" spans="1:25" s="180" customFormat="1" x14ac:dyDescent="0.25">
      <c r="A81" s="214"/>
      <c r="B81" s="649" t="str">
        <f>IF(Input_Sheet!X69="","",Input_Sheet!X69)</f>
        <v/>
      </c>
      <c r="C81" s="649"/>
      <c r="D81" s="649"/>
      <c r="E81" s="649"/>
      <c r="F81" s="649"/>
      <c r="G81" s="649"/>
      <c r="N81" s="643">
        <f>IFERROR(IF(VLOOKUP(N79,listPositionStatus,3,FALSE)="","",Lookup!$I$1&amp;VLOOKUP(N79,listPositionStatus,3,FALSE)),0)</f>
        <v>0</v>
      </c>
      <c r="O81" s="644"/>
      <c r="P81" s="645"/>
      <c r="Q81" s="200"/>
      <c r="R81" s="637" t="str">
        <f>IF(Input_Sheet!J125="","",Lookup!$I$1&amp;Input_Sheet!J125&amp;" from "&amp;Input_Sheet!P125)</f>
        <v/>
      </c>
      <c r="S81" s="638"/>
      <c r="T81" s="638"/>
      <c r="U81" s="638"/>
      <c r="V81" s="638"/>
      <c r="W81" s="638"/>
      <c r="X81" s="639"/>
      <c r="Y81" s="214"/>
    </row>
    <row r="82" spans="1:25" s="180" customFormat="1" x14ac:dyDescent="0.25">
      <c r="A82" s="214"/>
      <c r="B82" s="649" t="str">
        <f>IF(Input_Sheet!X70="","",Input_Sheet!X70)</f>
        <v/>
      </c>
      <c r="C82" s="649"/>
      <c r="D82" s="649"/>
      <c r="E82" s="649"/>
      <c r="F82" s="649"/>
      <c r="G82" s="649"/>
      <c r="I82" s="200"/>
      <c r="J82" s="200"/>
      <c r="K82" s="200"/>
      <c r="L82" s="200"/>
      <c r="M82" s="200"/>
      <c r="N82" s="643">
        <f>IFERROR(IF(VLOOKUP(N79,listPositionStatus,4,FALSE)="","",Lookup!$I$1&amp;VLOOKUP(N79,listPositionStatus,4,FALSE)),0)</f>
        <v>0</v>
      </c>
      <c r="O82" s="644"/>
      <c r="P82" s="645"/>
      <c r="Q82" s="200"/>
      <c r="R82" s="200"/>
      <c r="S82" s="200"/>
      <c r="T82" s="200"/>
      <c r="U82" s="200"/>
      <c r="V82" s="200"/>
      <c r="W82" s="200"/>
      <c r="X82" s="200"/>
      <c r="Y82" s="214"/>
    </row>
    <row r="83" spans="1:25" x14ac:dyDescent="0.25">
      <c r="A83" s="214"/>
      <c r="B83" s="649" t="str">
        <f>IF(Input_Sheet!X71="","",Input_Sheet!X71)</f>
        <v/>
      </c>
      <c r="C83" s="649"/>
      <c r="D83" s="649"/>
      <c r="E83" s="649"/>
      <c r="F83" s="649"/>
      <c r="G83" s="649"/>
      <c r="Q83" s="200"/>
      <c r="R83" s="363" t="s">
        <v>1070</v>
      </c>
      <c r="S83" s="363"/>
      <c r="T83" s="363"/>
      <c r="U83" s="363"/>
      <c r="V83" s="200"/>
      <c r="W83" s="200"/>
      <c r="X83" s="200"/>
      <c r="Y83" s="214"/>
    </row>
    <row r="84" spans="1:25" s="200" customFormat="1" x14ac:dyDescent="0.25">
      <c r="A84" s="214"/>
      <c r="B84" s="199"/>
      <c r="C84" s="199"/>
      <c r="D84" s="199"/>
      <c r="E84" s="199"/>
      <c r="F84" s="199"/>
      <c r="G84" s="199"/>
      <c r="Q84" s="209"/>
      <c r="R84" s="623" t="str">
        <f>IF(Input_Sheet!C121="","",Lookup!$I$1&amp;Input_Sheet!C121)</f>
        <v/>
      </c>
      <c r="S84" s="623"/>
      <c r="T84" s="623"/>
      <c r="U84" s="623"/>
      <c r="Y84" s="214"/>
    </row>
    <row r="85" spans="1:25" s="200" customFormat="1" x14ac:dyDescent="0.25">
      <c r="A85" s="214"/>
      <c r="B85" s="415" t="s">
        <v>964</v>
      </c>
      <c r="C85" s="415"/>
      <c r="D85" s="415"/>
      <c r="E85" s="415"/>
      <c r="F85" s="415"/>
      <c r="G85" s="415"/>
      <c r="H85" s="415"/>
      <c r="I85" s="415"/>
      <c r="J85" s="415"/>
      <c r="K85" s="415"/>
      <c r="L85" s="206"/>
      <c r="M85" s="206"/>
      <c r="Q85" s="207"/>
      <c r="R85" s="623" t="str">
        <f>IF(Input_Sheet!C122="","",Lookup!$I$1&amp;Input_Sheet!C122)</f>
        <v/>
      </c>
      <c r="S85" s="623"/>
      <c r="T85" s="623"/>
      <c r="U85" s="623"/>
      <c r="V85" s="176"/>
      <c r="W85" s="176"/>
      <c r="X85" s="176"/>
      <c r="Y85" s="214"/>
    </row>
    <row r="86" spans="1:25" s="200" customFormat="1" x14ac:dyDescent="0.25">
      <c r="A86" s="214"/>
      <c r="B86" s="464" t="s">
        <v>966</v>
      </c>
      <c r="C86" s="464"/>
      <c r="D86" s="464"/>
      <c r="E86" s="464" t="s">
        <v>965</v>
      </c>
      <c r="F86" s="464"/>
      <c r="G86" s="464"/>
      <c r="H86" s="464"/>
      <c r="I86" s="464"/>
      <c r="J86" s="464"/>
      <c r="K86" s="464"/>
      <c r="L86" s="205"/>
      <c r="M86" s="205"/>
      <c r="Q86" s="207"/>
      <c r="Y86" s="214"/>
    </row>
    <row r="87" spans="1:25" s="200" customFormat="1" x14ac:dyDescent="0.25">
      <c r="A87" s="214"/>
      <c r="B87" s="647" t="str">
        <f>IF(Input_Sheet!AI65="","",Input_Sheet!AI65)</f>
        <v/>
      </c>
      <c r="C87" s="647"/>
      <c r="D87" s="647"/>
      <c r="E87" s="464" t="str">
        <f>IF(Input_Sheet!AL65="","",Input_Sheet!AL65)</f>
        <v/>
      </c>
      <c r="F87" s="464"/>
      <c r="G87" s="464"/>
      <c r="H87" s="464"/>
      <c r="I87" s="464"/>
      <c r="J87" s="464"/>
      <c r="K87" s="464"/>
      <c r="L87" s="460"/>
      <c r="M87" s="460"/>
      <c r="Y87" s="214"/>
    </row>
    <row r="88" spans="1:25" s="200" customFormat="1" x14ac:dyDescent="0.25">
      <c r="A88" s="214"/>
      <c r="B88" s="647" t="str">
        <f>IF(Input_Sheet!AI66="","",Input_Sheet!AI66)</f>
        <v/>
      </c>
      <c r="C88" s="647"/>
      <c r="D88" s="647"/>
      <c r="E88" s="464" t="str">
        <f>IF(Input_Sheet!AL66="","",Input_Sheet!AL66)</f>
        <v/>
      </c>
      <c r="F88" s="464"/>
      <c r="G88" s="464"/>
      <c r="H88" s="464"/>
      <c r="I88" s="464"/>
      <c r="J88" s="464"/>
      <c r="K88" s="464"/>
      <c r="L88" s="460"/>
      <c r="M88" s="460"/>
      <c r="Y88" s="214"/>
    </row>
    <row r="89" spans="1:25" x14ac:dyDescent="0.25">
      <c r="A89" s="214"/>
      <c r="B89" s="647" t="str">
        <f>IF(Input_Sheet!AI67="","",Input_Sheet!AI67)</f>
        <v/>
      </c>
      <c r="C89" s="647"/>
      <c r="D89" s="647"/>
      <c r="E89" s="464" t="str">
        <f>IF(Input_Sheet!AL67="","",Input_Sheet!AL67)</f>
        <v/>
      </c>
      <c r="F89" s="464"/>
      <c r="G89" s="464"/>
      <c r="H89" s="464"/>
      <c r="I89" s="464"/>
      <c r="J89" s="464"/>
      <c r="K89" s="464"/>
      <c r="L89" s="460"/>
      <c r="M89" s="460"/>
      <c r="Y89" s="214"/>
    </row>
    <row r="90" spans="1:25" ht="15.75" thickBot="1" x14ac:dyDescent="0.3">
      <c r="A90" s="214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14"/>
    </row>
    <row r="91" spans="1:25" ht="15.75" thickBot="1" x14ac:dyDescent="0.3">
      <c r="A91" s="214"/>
      <c r="B91" s="624" t="s">
        <v>255</v>
      </c>
      <c r="C91" s="625"/>
      <c r="D91" s="625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5"/>
      <c r="W91" s="625"/>
      <c r="X91" s="626"/>
      <c r="Y91" s="214"/>
    </row>
    <row r="92" spans="1:25" x14ac:dyDescent="0.25">
      <c r="A92" s="214"/>
      <c r="B92" s="712" t="str">
        <f>IF(Input_Sheet!C81="","",Input_Sheet!C81)</f>
        <v/>
      </c>
      <c r="C92" s="712"/>
      <c r="D92" s="712"/>
      <c r="E92" s="712"/>
      <c r="F92" s="712"/>
      <c r="G92" s="712" t="str">
        <f>IF(B92="","",REPT(FilledDot,Input_Sheet!J81)&amp;REPT(OpenDot,5-Input_Sheet!J81))</f>
        <v/>
      </c>
      <c r="H92" s="712"/>
      <c r="I92" s="712" t="str">
        <f>Input_Sheet!Q81
&amp;IF(Input_Sheet!W81="","","; "&amp;Input_Sheet!W81)
&amp;IF(Input_Sheet!AC81="","","; "&amp;Input_Sheet!AC81
&amp;IF(Input_Sheet!AI81="","","; "&amp;Input_Sheet!AI81
&amp;IF(Input_Sheet!AO81="","","; "&amp;Input_Sheet!AO81
)))</f>
        <v/>
      </c>
      <c r="J92" s="712"/>
      <c r="K92" s="712"/>
      <c r="L92" s="712"/>
      <c r="M92" s="712"/>
      <c r="N92" s="712"/>
      <c r="O92" s="712"/>
      <c r="P92" s="712"/>
      <c r="Q92" s="712"/>
      <c r="R92" s="712"/>
      <c r="S92" s="712"/>
      <c r="T92" s="712"/>
      <c r="U92" s="712"/>
      <c r="V92" s="712"/>
      <c r="W92" s="712"/>
      <c r="X92" s="712"/>
      <c r="Y92" s="214"/>
    </row>
    <row r="93" spans="1:25" x14ac:dyDescent="0.25">
      <c r="A93" s="214"/>
      <c r="B93" s="622" t="str">
        <f>IF(Input_Sheet!C82="","",Input_Sheet!C82)</f>
        <v/>
      </c>
      <c r="C93" s="622"/>
      <c r="D93" s="622"/>
      <c r="E93" s="622"/>
      <c r="F93" s="622"/>
      <c r="G93" s="622" t="str">
        <f>IF(B93="","",REPT(FilledDot,Input_Sheet!J82)&amp;REPT(OpenDot,5-Input_Sheet!J82))</f>
        <v/>
      </c>
      <c r="H93" s="622"/>
      <c r="I93" s="622" t="str">
        <f>Input_Sheet!Q82&amp;IF(Input_Sheet!W82="","","; "&amp;Input_Sheet!W82)&amp;IF(Input_Sheet!AC82="","","; "&amp;Input_Sheet!AC82&amp;IF(Input_Sheet!AI82="","","; "&amp;Input_Sheet!AI82&amp;IF(Input_Sheet!AO82="","","; "&amp;Input_Sheet!AO82)))</f>
        <v/>
      </c>
      <c r="J93" s="622"/>
      <c r="K93" s="622"/>
      <c r="L93" s="622"/>
      <c r="M93" s="622"/>
      <c r="N93" s="622"/>
      <c r="O93" s="622"/>
      <c r="P93" s="622"/>
      <c r="Q93" s="622"/>
      <c r="R93" s="622"/>
      <c r="S93" s="622"/>
      <c r="T93" s="622"/>
      <c r="U93" s="622"/>
      <c r="V93" s="622"/>
      <c r="W93" s="622"/>
      <c r="X93" s="622"/>
      <c r="Y93" s="214"/>
    </row>
    <row r="94" spans="1:25" x14ac:dyDescent="0.25">
      <c r="A94" s="214"/>
      <c r="B94" s="622" t="str">
        <f>IF(Input_Sheet!C83="","",Input_Sheet!C83)</f>
        <v/>
      </c>
      <c r="C94" s="622"/>
      <c r="D94" s="622"/>
      <c r="E94" s="622"/>
      <c r="F94" s="622"/>
      <c r="G94" s="622" t="str">
        <f>IF(B94="","",REPT(FilledDot,Input_Sheet!J83)&amp;REPT(OpenDot,5-Input_Sheet!J83))</f>
        <v/>
      </c>
      <c r="H94" s="622"/>
      <c r="I94" s="622" t="str">
        <f>Input_Sheet!Q83&amp;IF(Input_Sheet!W83="","","; "&amp;Input_Sheet!W83)&amp;IF(Input_Sheet!AC83="","","; "&amp;Input_Sheet!AC83&amp;IF(Input_Sheet!AI83="","","; "&amp;Input_Sheet!AI83&amp;IF(Input_Sheet!AO83="","","; "&amp;Input_Sheet!AO83)))</f>
        <v/>
      </c>
      <c r="J94" s="622"/>
      <c r="K94" s="622"/>
      <c r="L94" s="622"/>
      <c r="M94" s="622"/>
      <c r="N94" s="622"/>
      <c r="O94" s="622"/>
      <c r="P94" s="622"/>
      <c r="Q94" s="622"/>
      <c r="R94" s="622"/>
      <c r="S94" s="622"/>
      <c r="T94" s="622"/>
      <c r="U94" s="622"/>
      <c r="V94" s="622"/>
      <c r="W94" s="622"/>
      <c r="X94" s="622"/>
      <c r="Y94" s="214"/>
    </row>
    <row r="95" spans="1:25" x14ac:dyDescent="0.25">
      <c r="A95" s="214"/>
      <c r="B95" s="622" t="str">
        <f>IF(Input_Sheet!C84="","",Input_Sheet!C84)</f>
        <v/>
      </c>
      <c r="C95" s="622"/>
      <c r="D95" s="622"/>
      <c r="E95" s="622"/>
      <c r="F95" s="622"/>
      <c r="G95" s="622" t="str">
        <f>IF(B95="","",REPT(FilledDot,Input_Sheet!J84)&amp;REPT(OpenDot,5-Input_Sheet!J84))</f>
        <v/>
      </c>
      <c r="H95" s="622"/>
      <c r="I95" s="622" t="str">
        <f>Input_Sheet!Q84&amp;IF(Input_Sheet!W84="","","; "&amp;Input_Sheet!W84)&amp;IF(Input_Sheet!AC84="","","; "&amp;Input_Sheet!AC84&amp;IF(Input_Sheet!AI84="","","; "&amp;Input_Sheet!AI84&amp;IF(Input_Sheet!AO84="","","; "&amp;Input_Sheet!AO84)))</f>
        <v/>
      </c>
      <c r="J95" s="622"/>
      <c r="K95" s="622"/>
      <c r="L95" s="622"/>
      <c r="M95" s="622"/>
      <c r="N95" s="622"/>
      <c r="O95" s="622"/>
      <c r="P95" s="622"/>
      <c r="Q95" s="622"/>
      <c r="R95" s="622"/>
      <c r="S95" s="622"/>
      <c r="T95" s="622"/>
      <c r="U95" s="622"/>
      <c r="V95" s="622"/>
      <c r="W95" s="622"/>
      <c r="X95" s="622"/>
      <c r="Y95" s="215"/>
    </row>
    <row r="96" spans="1:25" x14ac:dyDescent="0.25">
      <c r="A96" s="214"/>
      <c r="B96" s="623" t="str">
        <f>IF(Input_Sheet!C85="","",Input_Sheet!C85)</f>
        <v/>
      </c>
      <c r="C96" s="623"/>
      <c r="D96" s="623"/>
      <c r="E96" s="623"/>
      <c r="F96" s="623"/>
      <c r="G96" s="623" t="str">
        <f>IF(B96="","",REPT(FilledDot,Input_Sheet!J85)&amp;REPT(OpenDot,5-Input_Sheet!J85))</f>
        <v/>
      </c>
      <c r="H96" s="623"/>
      <c r="I96" s="622" t="str">
        <f>Input_Sheet!Q85&amp;IF(Input_Sheet!W85="","","; "&amp;Input_Sheet!W85)&amp;IF(Input_Sheet!AC85="","","; "&amp;Input_Sheet!AC85&amp;IF(Input_Sheet!AI85="","","; "&amp;Input_Sheet!AI85&amp;IF(Input_Sheet!AO85="","","; "&amp;Input_Sheet!AO85)))</f>
        <v/>
      </c>
      <c r="J96" s="622"/>
      <c r="K96" s="622"/>
      <c r="L96" s="622"/>
      <c r="M96" s="622"/>
      <c r="N96" s="622"/>
      <c r="O96" s="622"/>
      <c r="P96" s="622"/>
      <c r="Q96" s="622"/>
      <c r="R96" s="622"/>
      <c r="S96" s="622"/>
      <c r="T96" s="622"/>
      <c r="U96" s="622"/>
      <c r="V96" s="622"/>
      <c r="W96" s="622"/>
      <c r="X96" s="622"/>
      <c r="Y96" s="215"/>
    </row>
    <row r="97" spans="1:25" x14ac:dyDescent="0.25">
      <c r="A97" s="214"/>
      <c r="B97" s="623" t="str">
        <f>IF(Input_Sheet!C86="","",Input_Sheet!C86)</f>
        <v/>
      </c>
      <c r="C97" s="623"/>
      <c r="D97" s="623"/>
      <c r="E97" s="623"/>
      <c r="F97" s="623"/>
      <c r="G97" s="623" t="str">
        <f>IF(B97="","",REPT(FilledDot,Input_Sheet!J86)&amp;REPT(OpenDot,5-Input_Sheet!J86))</f>
        <v/>
      </c>
      <c r="H97" s="623"/>
      <c r="I97" s="622" t="str">
        <f>Input_Sheet!Q86&amp;IF(Input_Sheet!W86="","","; "&amp;Input_Sheet!W86)&amp;IF(Input_Sheet!AC86="","","; "&amp;Input_Sheet!AC86&amp;IF(Input_Sheet!AI86="","","; "&amp;Input_Sheet!AI86&amp;IF(Input_Sheet!AO86="","","; "&amp;Input_Sheet!AO86)))</f>
        <v/>
      </c>
      <c r="J97" s="622"/>
      <c r="K97" s="622"/>
      <c r="L97" s="622"/>
      <c r="M97" s="622"/>
      <c r="N97" s="622"/>
      <c r="O97" s="622"/>
      <c r="P97" s="622"/>
      <c r="Q97" s="622"/>
      <c r="R97" s="622"/>
      <c r="S97" s="622"/>
      <c r="T97" s="622"/>
      <c r="U97" s="622"/>
      <c r="V97" s="622"/>
      <c r="W97" s="622"/>
      <c r="X97" s="622"/>
      <c r="Y97" s="215"/>
    </row>
    <row r="98" spans="1:25" x14ac:dyDescent="0.25">
      <c r="A98" s="214"/>
      <c r="B98" s="623" t="str">
        <f>IF(Input_Sheet!C87="","",Input_Sheet!C87)</f>
        <v/>
      </c>
      <c r="C98" s="623"/>
      <c r="D98" s="623"/>
      <c r="E98" s="623"/>
      <c r="F98" s="623"/>
      <c r="G98" s="623" t="str">
        <f>IF(B98="","",REPT(FilledDot,Input_Sheet!J87)&amp;REPT(OpenDot,5-Input_Sheet!J87))</f>
        <v/>
      </c>
      <c r="H98" s="623"/>
      <c r="I98" s="622" t="str">
        <f>Input_Sheet!Q87&amp;IF(Input_Sheet!W87="","","; "&amp;Input_Sheet!W87)&amp;IF(Input_Sheet!AC87="","","; "&amp;Input_Sheet!AC87&amp;IF(Input_Sheet!AI87="","","; "&amp;Input_Sheet!AI87&amp;IF(Input_Sheet!AO87="","","; "&amp;Input_Sheet!AO87)))</f>
        <v/>
      </c>
      <c r="J98" s="622"/>
      <c r="K98" s="622"/>
      <c r="L98" s="622"/>
      <c r="M98" s="622"/>
      <c r="N98" s="622"/>
      <c r="O98" s="622"/>
      <c r="P98" s="622"/>
      <c r="Q98" s="622"/>
      <c r="R98" s="622"/>
      <c r="S98" s="622"/>
      <c r="T98" s="622"/>
      <c r="U98" s="622"/>
      <c r="V98" s="622"/>
      <c r="W98" s="622"/>
      <c r="X98" s="622"/>
      <c r="Y98" s="215"/>
    </row>
    <row r="99" spans="1:25" x14ac:dyDescent="0.25">
      <c r="A99" s="214"/>
      <c r="B99" s="623" t="str">
        <f>IF(Input_Sheet!C88="","",Input_Sheet!C88)</f>
        <v/>
      </c>
      <c r="C99" s="623"/>
      <c r="D99" s="623"/>
      <c r="E99" s="623"/>
      <c r="F99" s="623"/>
      <c r="G99" s="623" t="str">
        <f>IF(B99="","",REPT(FilledDot,Input_Sheet!J88)&amp;REPT(OpenDot,5-Input_Sheet!J88))</f>
        <v/>
      </c>
      <c r="H99" s="623"/>
      <c r="I99" s="622" t="str">
        <f>Input_Sheet!Q88&amp;IF(Input_Sheet!W88="","","; "&amp;Input_Sheet!W88)&amp;IF(Input_Sheet!AC88="","","; "&amp;Input_Sheet!AC88&amp;IF(Input_Sheet!AI88="","","; "&amp;Input_Sheet!AI88&amp;IF(Input_Sheet!AO88="","","; "&amp;Input_Sheet!AO88)))</f>
        <v/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2"/>
      <c r="X99" s="622"/>
      <c r="Y99" s="215"/>
    </row>
    <row r="100" spans="1:25" x14ac:dyDescent="0.25">
      <c r="A100" s="214"/>
      <c r="B100" s="623" t="str">
        <f>IF(Input_Sheet!C89="","",Input_Sheet!C89)</f>
        <v/>
      </c>
      <c r="C100" s="623"/>
      <c r="D100" s="623"/>
      <c r="E100" s="623"/>
      <c r="F100" s="623"/>
      <c r="G100" s="623" t="str">
        <f>IF(B100="","",REPT(FilledDot,Input_Sheet!J89)&amp;REPT(OpenDot,5-Input_Sheet!J89))</f>
        <v/>
      </c>
      <c r="H100" s="623"/>
      <c r="I100" s="622" t="str">
        <f>Input_Sheet!Q89&amp;IF(Input_Sheet!W89="","","; "&amp;Input_Sheet!W89)&amp;IF(Input_Sheet!AC89="","","; "&amp;Input_Sheet!AC89&amp;IF(Input_Sheet!AI89="","","; "&amp;Input_Sheet!AI89&amp;IF(Input_Sheet!AO89="","","; "&amp;Input_Sheet!AO89)))</f>
        <v/>
      </c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2"/>
      <c r="X100" s="622"/>
      <c r="Y100" s="214"/>
    </row>
    <row r="101" spans="1:25" x14ac:dyDescent="0.25">
      <c r="A101" s="214"/>
      <c r="B101" s="623" t="str">
        <f>IF(Input_Sheet!C90="","",Input_Sheet!C90)</f>
        <v/>
      </c>
      <c r="C101" s="623"/>
      <c r="D101" s="623"/>
      <c r="E101" s="623"/>
      <c r="F101" s="623"/>
      <c r="G101" s="623" t="str">
        <f>IF(B101="","",REPT(FilledDot,Input_Sheet!J90)&amp;REPT(OpenDot,5-Input_Sheet!J90))</f>
        <v/>
      </c>
      <c r="H101" s="623"/>
      <c r="I101" s="622" t="str">
        <f>Input_Sheet!Q90&amp;IF(Input_Sheet!W90="","","; "&amp;Input_Sheet!W90)&amp;IF(Input_Sheet!AC90="","","; "&amp;Input_Sheet!AC90&amp;IF(Input_Sheet!AI90="","","; "&amp;Input_Sheet!AI90&amp;IF(Input_Sheet!AO90="","","; "&amp;Input_Sheet!AO90)))</f>
        <v/>
      </c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2"/>
      <c r="X101" s="622"/>
      <c r="Y101" s="214"/>
    </row>
    <row r="102" spans="1:25" x14ac:dyDescent="0.25">
      <c r="A102" s="214"/>
      <c r="B102" s="623" t="str">
        <f>IF(Input_Sheet!C91="","",Input_Sheet!C91)</f>
        <v/>
      </c>
      <c r="C102" s="623"/>
      <c r="D102" s="623"/>
      <c r="E102" s="623"/>
      <c r="F102" s="623"/>
      <c r="G102" s="623" t="str">
        <f>IF(B102="","",REPT(FilledDot,Input_Sheet!J91)&amp;REPT(OpenDot,5-Input_Sheet!J91))</f>
        <v/>
      </c>
      <c r="H102" s="623"/>
      <c r="I102" s="622" t="str">
        <f>Input_Sheet!Q91&amp;IF(Input_Sheet!W91="","","; "&amp;Input_Sheet!W91)&amp;IF(Input_Sheet!AC91="","","; "&amp;Input_Sheet!AC91&amp;IF(Input_Sheet!AI91="","","; "&amp;Input_Sheet!AI91&amp;IF(Input_Sheet!AO91="","","; "&amp;Input_Sheet!AO91)))</f>
        <v/>
      </c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2"/>
      <c r="X102" s="622"/>
      <c r="Y102" s="214"/>
    </row>
    <row r="103" spans="1:25" x14ac:dyDescent="0.25">
      <c r="A103" s="214"/>
      <c r="B103" s="623" t="str">
        <f>IF(Input_Sheet!C92="","",Input_Sheet!C92)</f>
        <v/>
      </c>
      <c r="C103" s="623"/>
      <c r="D103" s="623"/>
      <c r="E103" s="623"/>
      <c r="F103" s="623"/>
      <c r="G103" s="623" t="str">
        <f>IF(B103="","",REPT(FilledDot,Input_Sheet!J92)&amp;REPT(OpenDot,5-Input_Sheet!J92))</f>
        <v/>
      </c>
      <c r="H103" s="623"/>
      <c r="I103" s="622" t="str">
        <f>Input_Sheet!Q92&amp;IF(Input_Sheet!W92="","","; "&amp;Input_Sheet!W92)&amp;IF(Input_Sheet!AC92="","","; "&amp;Input_Sheet!AC92&amp;IF(Input_Sheet!AI92="","","; "&amp;Input_Sheet!AI92&amp;IF(Input_Sheet!AO92="","","; "&amp;Input_Sheet!AO92)))</f>
        <v/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2"/>
      <c r="X103" s="622"/>
      <c r="Y103" s="214"/>
    </row>
    <row r="104" spans="1:25" ht="15.75" thickBot="1" x14ac:dyDescent="0.3">
      <c r="A104" s="214"/>
      <c r="Y104" s="214"/>
    </row>
    <row r="105" spans="1:25" ht="15.75" thickBot="1" x14ac:dyDescent="0.3">
      <c r="A105" s="214"/>
      <c r="B105" s="624" t="s">
        <v>944</v>
      </c>
      <c r="C105" s="625"/>
      <c r="D105" s="625"/>
      <c r="E105" s="625"/>
      <c r="F105" s="625"/>
      <c r="G105" s="626"/>
      <c r="I105" s="624" t="s">
        <v>945</v>
      </c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6"/>
      <c r="Y105" s="214"/>
    </row>
    <row r="106" spans="1:25" x14ac:dyDescent="0.25">
      <c r="A106" s="214"/>
      <c r="B106" s="648" t="str">
        <f>IF(Input_Sheet!C98="","",Input_Sheet!C98)</f>
        <v/>
      </c>
      <c r="C106" s="648"/>
      <c r="D106" s="648"/>
      <c r="E106" s="648"/>
      <c r="F106" s="648"/>
      <c r="G106" s="648"/>
      <c r="I106" s="648" t="str">
        <f>IF(Input_Sheet!AB98="","",Input_Sheet!AB98)</f>
        <v/>
      </c>
      <c r="J106" s="648"/>
      <c r="K106" s="648"/>
      <c r="L106" s="648"/>
      <c r="M106" s="648"/>
      <c r="N106" s="648"/>
      <c r="O106" s="648" t="str">
        <f>IF(Input_Sheet!AJ98="","",Input_Sheet!AJ98)</f>
        <v/>
      </c>
      <c r="P106" s="648"/>
      <c r="Q106" s="648"/>
      <c r="R106" s="648"/>
      <c r="S106" s="648"/>
      <c r="T106" s="648"/>
      <c r="Y106" s="214"/>
    </row>
    <row r="107" spans="1:25" x14ac:dyDescent="0.25">
      <c r="A107" s="214"/>
      <c r="B107" s="641" t="str">
        <f>IF(Input_Sheet!C99="","",Input_Sheet!C99)</f>
        <v/>
      </c>
      <c r="C107" s="641"/>
      <c r="D107" s="641"/>
      <c r="E107" s="641"/>
      <c r="F107" s="641"/>
      <c r="G107" s="641"/>
      <c r="I107" s="641" t="str">
        <f>IF(Input_Sheet!AB99="","",Input_Sheet!AB99)</f>
        <v/>
      </c>
      <c r="J107" s="641"/>
      <c r="K107" s="641"/>
      <c r="L107" s="641"/>
      <c r="M107" s="641"/>
      <c r="N107" s="641"/>
      <c r="O107" s="641" t="str">
        <f>IF(Input_Sheet!AJ99="","",Input_Sheet!AJ99)</f>
        <v/>
      </c>
      <c r="P107" s="641"/>
      <c r="Q107" s="641"/>
      <c r="R107" s="641"/>
      <c r="S107" s="641"/>
      <c r="T107" s="641"/>
      <c r="Y107" s="214"/>
    </row>
    <row r="108" spans="1:25" x14ac:dyDescent="0.25">
      <c r="A108" s="214"/>
      <c r="B108" s="641" t="str">
        <f>IF(Input_Sheet!C100="","",Input_Sheet!C100)</f>
        <v/>
      </c>
      <c r="C108" s="641"/>
      <c r="D108" s="641"/>
      <c r="E108" s="641"/>
      <c r="F108" s="641"/>
      <c r="G108" s="641"/>
      <c r="I108" s="641" t="str">
        <f>IF(Input_Sheet!AB100="","",Input_Sheet!AB100)</f>
        <v/>
      </c>
      <c r="J108" s="641"/>
      <c r="K108" s="641"/>
      <c r="L108" s="641"/>
      <c r="M108" s="641"/>
      <c r="N108" s="641"/>
      <c r="O108" s="641" t="str">
        <f>IF(Input_Sheet!AJ100="","",Input_Sheet!AJ100)</f>
        <v/>
      </c>
      <c r="P108" s="641"/>
      <c r="Q108" s="641"/>
      <c r="R108" s="641"/>
      <c r="S108" s="641"/>
      <c r="T108" s="641"/>
      <c r="Y108" s="214"/>
    </row>
    <row r="109" spans="1:25" x14ac:dyDescent="0.25">
      <c r="A109" s="214"/>
      <c r="B109" s="641" t="str">
        <f>IF(Input_Sheet!C101="","",Input_Sheet!C101)</f>
        <v/>
      </c>
      <c r="C109" s="641"/>
      <c r="D109" s="641"/>
      <c r="E109" s="641"/>
      <c r="F109" s="641"/>
      <c r="G109" s="641"/>
      <c r="I109" s="641" t="str">
        <f>IF(Input_Sheet!AB101="","",Input_Sheet!AB101)</f>
        <v/>
      </c>
      <c r="J109" s="641"/>
      <c r="K109" s="641"/>
      <c r="L109" s="641"/>
      <c r="M109" s="641"/>
      <c r="N109" s="641"/>
      <c r="O109" s="641" t="str">
        <f>IF(Input_Sheet!AJ101="","",Input_Sheet!AJ101)</f>
        <v/>
      </c>
      <c r="P109" s="641"/>
      <c r="Q109" s="641"/>
      <c r="R109" s="641"/>
      <c r="S109" s="641"/>
      <c r="T109" s="641"/>
      <c r="Y109" s="214"/>
    </row>
    <row r="110" spans="1:25" x14ac:dyDescent="0.25">
      <c r="A110" s="214"/>
      <c r="B110" s="641" t="str">
        <f>IF(Input_Sheet!C102="","",Input_Sheet!C102)</f>
        <v/>
      </c>
      <c r="C110" s="641"/>
      <c r="D110" s="641"/>
      <c r="E110" s="641"/>
      <c r="F110" s="641"/>
      <c r="G110" s="641"/>
      <c r="I110" s="641" t="str">
        <f>IF(Input_Sheet!AB102="","",Input_Sheet!AB102)</f>
        <v/>
      </c>
      <c r="J110" s="641"/>
      <c r="K110" s="641"/>
      <c r="L110" s="641"/>
      <c r="M110" s="641"/>
      <c r="N110" s="641"/>
      <c r="O110" s="641" t="str">
        <f>IF(Input_Sheet!AJ102="","",Input_Sheet!AJ102)</f>
        <v/>
      </c>
      <c r="P110" s="641"/>
      <c r="Q110" s="641"/>
      <c r="R110" s="641"/>
      <c r="S110" s="641"/>
      <c r="T110" s="641"/>
      <c r="Y110" s="214"/>
    </row>
    <row r="111" spans="1:25" x14ac:dyDescent="0.25">
      <c r="A111" s="214"/>
      <c r="B111" s="641" t="str">
        <f>IF(Input_Sheet!C103="","",Input_Sheet!C103)</f>
        <v/>
      </c>
      <c r="C111" s="641"/>
      <c r="D111" s="641"/>
      <c r="E111" s="641"/>
      <c r="F111" s="641"/>
      <c r="G111" s="641"/>
      <c r="I111" s="641" t="str">
        <f>IF(Input_Sheet!AB103="","",Input_Sheet!AB103)</f>
        <v/>
      </c>
      <c r="J111" s="641"/>
      <c r="K111" s="641"/>
      <c r="L111" s="641"/>
      <c r="M111" s="641"/>
      <c r="N111" s="641"/>
      <c r="O111" s="641" t="str">
        <f>IF(Input_Sheet!AJ103="","",Input_Sheet!AJ103)</f>
        <v/>
      </c>
      <c r="P111" s="641"/>
      <c r="Q111" s="641"/>
      <c r="R111" s="641"/>
      <c r="S111" s="641"/>
      <c r="T111" s="641"/>
      <c r="Y111" s="214"/>
    </row>
    <row r="112" spans="1:25" x14ac:dyDescent="0.25">
      <c r="A112" s="214"/>
      <c r="B112" s="641" t="str">
        <f>IF(Input_Sheet!C104="","",Input_Sheet!C104)</f>
        <v/>
      </c>
      <c r="C112" s="641"/>
      <c r="D112" s="641"/>
      <c r="E112" s="641"/>
      <c r="F112" s="641"/>
      <c r="G112" s="641"/>
      <c r="I112" s="641" t="str">
        <f>IF(Input_Sheet!AB104="","",Input_Sheet!AB104)</f>
        <v/>
      </c>
      <c r="J112" s="641"/>
      <c r="K112" s="641"/>
      <c r="L112" s="641"/>
      <c r="M112" s="641"/>
      <c r="N112" s="641"/>
      <c r="O112" s="641" t="str">
        <f>IF(Input_Sheet!AJ104="","",Input_Sheet!AJ104)</f>
        <v/>
      </c>
      <c r="P112" s="641"/>
      <c r="Q112" s="641"/>
      <c r="R112" s="641"/>
      <c r="S112" s="641"/>
      <c r="T112" s="641"/>
      <c r="Y112" s="214"/>
    </row>
    <row r="113" spans="1:25" x14ac:dyDescent="0.25">
      <c r="A113" s="214"/>
      <c r="B113" s="641" t="str">
        <f>IF(Input_Sheet!C105="","",Input_Sheet!C105)</f>
        <v/>
      </c>
      <c r="C113" s="641"/>
      <c r="D113" s="641"/>
      <c r="E113" s="641"/>
      <c r="F113" s="641"/>
      <c r="G113" s="641"/>
      <c r="I113" s="641" t="str">
        <f>IF(Input_Sheet!AB105="","",Input_Sheet!AB105)</f>
        <v/>
      </c>
      <c r="J113" s="641"/>
      <c r="K113" s="641"/>
      <c r="L113" s="641"/>
      <c r="M113" s="641"/>
      <c r="N113" s="641"/>
      <c r="O113" s="641" t="str">
        <f>IF(Input_Sheet!AJ105="","",Input_Sheet!AJ105)</f>
        <v/>
      </c>
      <c r="P113" s="641"/>
      <c r="Q113" s="641"/>
      <c r="R113" s="641"/>
      <c r="S113" s="641"/>
      <c r="T113" s="641"/>
      <c r="Y113" s="214"/>
    </row>
    <row r="114" spans="1:25" x14ac:dyDescent="0.25">
      <c r="A114" s="214"/>
      <c r="B114" s="641" t="str">
        <f>IF(Input_Sheet!C106="","",Input_Sheet!C106)</f>
        <v/>
      </c>
      <c r="C114" s="641"/>
      <c r="D114" s="641"/>
      <c r="E114" s="641"/>
      <c r="F114" s="641"/>
      <c r="G114" s="641"/>
      <c r="I114" s="641" t="str">
        <f>IF(Input_Sheet!AB106="","",Input_Sheet!AB106)</f>
        <v/>
      </c>
      <c r="J114" s="641"/>
      <c r="K114" s="641"/>
      <c r="L114" s="641"/>
      <c r="M114" s="641"/>
      <c r="N114" s="641"/>
      <c r="O114" s="641" t="str">
        <f>IF(Input_Sheet!AJ106="","",Input_Sheet!AJ106)</f>
        <v/>
      </c>
      <c r="P114" s="641"/>
      <c r="Q114" s="641"/>
      <c r="R114" s="641"/>
      <c r="S114" s="641"/>
      <c r="T114" s="641"/>
      <c r="Y114" s="214"/>
    </row>
    <row r="115" spans="1:25" x14ac:dyDescent="0.25">
      <c r="A115" s="214"/>
      <c r="B115" s="641" t="str">
        <f>IF(Input_Sheet!C107="","",Input_Sheet!C107)</f>
        <v/>
      </c>
      <c r="C115" s="641"/>
      <c r="D115" s="641"/>
      <c r="E115" s="641"/>
      <c r="F115" s="641"/>
      <c r="G115" s="641"/>
      <c r="I115" s="641" t="str">
        <f>IF(Input_Sheet!AB107="","",Input_Sheet!AB107)</f>
        <v/>
      </c>
      <c r="J115" s="641"/>
      <c r="K115" s="641"/>
      <c r="L115" s="641"/>
      <c r="M115" s="641"/>
      <c r="N115" s="641"/>
      <c r="O115" s="641" t="str">
        <f>IF(Input_Sheet!AJ107="","",Input_Sheet!AJ107)</f>
        <v/>
      </c>
      <c r="P115" s="641"/>
      <c r="Q115" s="641"/>
      <c r="R115" s="641"/>
      <c r="S115" s="641"/>
      <c r="T115" s="641"/>
      <c r="Y115" s="214"/>
    </row>
    <row r="116" spans="1:25" ht="15.75" thickBot="1" x14ac:dyDescent="0.3">
      <c r="A116" s="214"/>
      <c r="Y116" s="214"/>
    </row>
    <row r="117" spans="1:25" ht="15.75" thickBot="1" x14ac:dyDescent="0.3">
      <c r="A117" s="214"/>
      <c r="B117" s="713" t="s">
        <v>270</v>
      </c>
      <c r="C117" s="714"/>
      <c r="D117" s="714"/>
      <c r="E117" s="714"/>
      <c r="F117" s="714"/>
      <c r="G117" s="714"/>
      <c r="H117" s="714"/>
      <c r="I117" s="714"/>
      <c r="J117" s="714"/>
      <c r="K117" s="714"/>
      <c r="L117" s="714"/>
      <c r="M117" s="714"/>
      <c r="N117" s="714"/>
      <c r="O117" s="714"/>
      <c r="P117" s="715"/>
      <c r="R117" s="207"/>
      <c r="S117" s="207"/>
      <c r="T117" s="207"/>
      <c r="U117" s="207"/>
      <c r="V117" s="207"/>
      <c r="W117" s="207"/>
      <c r="X117" s="207"/>
      <c r="Y117" s="214"/>
    </row>
    <row r="118" spans="1:25" x14ac:dyDescent="0.25">
      <c r="A118" s="214"/>
      <c r="B118" s="716" t="str">
        <f>IF(Input_Sheet!C131="","",Input_Sheet!C131&amp;": "&amp;Input_Sheet!G131&amp;" ("&amp;Input_Sheet!L131&amp;IF(Input_Sheet!P131="","",", "&amp;Input_Sheet!P131)&amp;IF(Input_Sheet!T131="","",", "&amp;Input_Sheet!T131)&amp;")")</f>
        <v/>
      </c>
      <c r="C118" s="717"/>
      <c r="D118" s="717"/>
      <c r="E118" s="717"/>
      <c r="F118" s="717"/>
      <c r="G118" s="717"/>
      <c r="H118" s="717"/>
      <c r="I118" s="717"/>
      <c r="J118" s="717"/>
      <c r="K118" s="717"/>
      <c r="L118" s="717"/>
      <c r="M118" s="717"/>
      <c r="N118" s="717"/>
      <c r="O118" s="717"/>
      <c r="P118" s="718"/>
      <c r="Q118" s="180"/>
      <c r="R118" s="207"/>
      <c r="S118" s="207"/>
      <c r="T118" s="207"/>
      <c r="U118" s="207"/>
      <c r="V118" s="207"/>
      <c r="W118" s="207"/>
      <c r="X118" s="207"/>
      <c r="Y118" s="214"/>
    </row>
    <row r="119" spans="1:25" x14ac:dyDescent="0.25">
      <c r="A119" s="214"/>
      <c r="B119" s="697" t="str">
        <f>IF(Input_Sheet!C132="","",Input_Sheet!C132&amp;": "&amp;Input_Sheet!G132&amp;" ("&amp;Input_Sheet!L132&amp;IF(Input_Sheet!P132="","",", "&amp;Input_Sheet!P132)&amp;IF(Input_Sheet!T132="","",", "&amp;Input_Sheet!T132)&amp;")")</f>
        <v/>
      </c>
      <c r="C119" s="641"/>
      <c r="D119" s="641"/>
      <c r="E119" s="641"/>
      <c r="F119" s="641"/>
      <c r="G119" s="641"/>
      <c r="H119" s="641"/>
      <c r="I119" s="641"/>
      <c r="J119" s="641"/>
      <c r="K119" s="641"/>
      <c r="L119" s="641"/>
      <c r="M119" s="641"/>
      <c r="N119" s="641"/>
      <c r="O119" s="641"/>
      <c r="P119" s="698"/>
      <c r="Q119" s="180"/>
      <c r="R119" s="207"/>
      <c r="S119" s="207"/>
      <c r="T119" s="207"/>
      <c r="U119" s="207"/>
      <c r="V119" s="207"/>
      <c r="W119" s="207"/>
      <c r="X119" s="207"/>
      <c r="Y119" s="214"/>
    </row>
    <row r="120" spans="1:25" x14ac:dyDescent="0.25">
      <c r="A120" s="214"/>
      <c r="B120" s="697" t="str">
        <f>IF(Input_Sheet!C133="","",Input_Sheet!C133&amp;": "&amp;Input_Sheet!G133&amp;" ("&amp;Input_Sheet!L133&amp;IF(Input_Sheet!P133="","",", "&amp;Input_Sheet!P133)&amp;IF(Input_Sheet!T133="","",", "&amp;Input_Sheet!T133)&amp;")")</f>
        <v/>
      </c>
      <c r="C120" s="641"/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41"/>
      <c r="P120" s="698"/>
      <c r="Q120" s="180"/>
      <c r="R120" s="207"/>
      <c r="S120" s="207"/>
      <c r="T120" s="207"/>
      <c r="U120" s="207"/>
      <c r="V120" s="207"/>
      <c r="W120" s="207"/>
      <c r="X120" s="207"/>
      <c r="Y120" s="214"/>
    </row>
    <row r="121" spans="1:25" x14ac:dyDescent="0.25">
      <c r="A121" s="214"/>
      <c r="B121" s="697" t="str">
        <f>IF(Input_Sheet!C134="","",Input_Sheet!C134&amp;": "&amp;Input_Sheet!G134&amp;" ("&amp;Input_Sheet!L134&amp;IF(Input_Sheet!P134="","",", "&amp;Input_Sheet!P134)&amp;IF(Input_Sheet!T134="","",", "&amp;Input_Sheet!T134)&amp;")")</f>
        <v/>
      </c>
      <c r="C121" s="641"/>
      <c r="D121" s="641"/>
      <c r="E121" s="641"/>
      <c r="F121" s="641"/>
      <c r="G121" s="641"/>
      <c r="H121" s="641"/>
      <c r="I121" s="641"/>
      <c r="J121" s="641"/>
      <c r="K121" s="641"/>
      <c r="L121" s="641"/>
      <c r="M121" s="641"/>
      <c r="N121" s="641"/>
      <c r="O121" s="641"/>
      <c r="P121" s="698"/>
      <c r="Q121" s="180"/>
      <c r="R121" s="207"/>
      <c r="S121" s="207"/>
      <c r="T121" s="207"/>
      <c r="U121" s="207"/>
      <c r="V121" s="207"/>
      <c r="W121" s="207"/>
      <c r="X121" s="207"/>
      <c r="Y121" s="214"/>
    </row>
    <row r="122" spans="1:25" x14ac:dyDescent="0.25">
      <c r="A122" s="214"/>
      <c r="B122" s="697" t="str">
        <f>IF(Input_Sheet!C135="","",Input_Sheet!C135&amp;": "&amp;Input_Sheet!G135&amp;" ("&amp;Input_Sheet!L135&amp;IF(Input_Sheet!P135="","",", "&amp;Input_Sheet!P135)&amp;IF(Input_Sheet!T135="","",", "&amp;Input_Sheet!T135)&amp;")")</f>
        <v/>
      </c>
      <c r="C122" s="641"/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98"/>
      <c r="Q122" s="180"/>
      <c r="R122" s="207"/>
      <c r="S122" s="207"/>
      <c r="T122" s="207"/>
      <c r="U122" s="207"/>
      <c r="V122" s="207"/>
      <c r="W122" s="207"/>
      <c r="X122" s="207"/>
      <c r="Y122" s="214"/>
    </row>
    <row r="123" spans="1:25" x14ac:dyDescent="0.25">
      <c r="A123" s="214"/>
      <c r="B123" s="697" t="str">
        <f>IF(Input_Sheet!C136="","",Input_Sheet!C136&amp;": "&amp;Input_Sheet!G136&amp;" ("&amp;Input_Sheet!L136&amp;IF(Input_Sheet!P136="","",", "&amp;Input_Sheet!P136)&amp;IF(Input_Sheet!T136="","",", "&amp;Input_Sheet!T136)&amp;")")</f>
        <v/>
      </c>
      <c r="C123" s="641"/>
      <c r="D123" s="641"/>
      <c r="E123" s="641"/>
      <c r="F123" s="641"/>
      <c r="G123" s="641"/>
      <c r="H123" s="641"/>
      <c r="I123" s="641"/>
      <c r="J123" s="641"/>
      <c r="K123" s="641"/>
      <c r="L123" s="641"/>
      <c r="M123" s="641"/>
      <c r="N123" s="641"/>
      <c r="O123" s="641"/>
      <c r="P123" s="698"/>
      <c r="Q123" s="180"/>
      <c r="R123" s="207"/>
      <c r="S123" s="207"/>
      <c r="T123" s="207"/>
      <c r="U123" s="207"/>
      <c r="V123" s="207"/>
      <c r="W123" s="207"/>
      <c r="X123" s="207"/>
      <c r="Y123" s="214"/>
    </row>
    <row r="124" spans="1:25" s="180" customFormat="1" x14ac:dyDescent="0.25">
      <c r="A124" s="214"/>
      <c r="B124" s="697" t="str">
        <f>IF(Input_Sheet!C137="","",Input_Sheet!C137&amp;": "&amp;Input_Sheet!G137&amp;" ("&amp;Input_Sheet!L137&amp;IF(Input_Sheet!P137="","",", "&amp;Input_Sheet!P137)&amp;IF(Input_Sheet!T137="","",", "&amp;Input_Sheet!T137)&amp;")")</f>
        <v/>
      </c>
      <c r="C124" s="641"/>
      <c r="D124" s="641"/>
      <c r="E124" s="641"/>
      <c r="F124" s="641"/>
      <c r="G124" s="641"/>
      <c r="H124" s="641"/>
      <c r="I124" s="641"/>
      <c r="J124" s="641"/>
      <c r="K124" s="641"/>
      <c r="L124" s="641"/>
      <c r="M124" s="641"/>
      <c r="N124" s="641"/>
      <c r="O124" s="641"/>
      <c r="P124" s="698"/>
      <c r="R124" s="207"/>
      <c r="S124" s="207"/>
      <c r="T124" s="207"/>
      <c r="U124" s="207"/>
      <c r="V124" s="207"/>
      <c r="W124" s="207"/>
      <c r="X124" s="207"/>
      <c r="Y124" s="214"/>
    </row>
    <row r="125" spans="1:25" s="180" customFormat="1" x14ac:dyDescent="0.25">
      <c r="A125" s="214"/>
      <c r="B125" s="700" t="str">
        <f>IF(Input_Sheet!C138="","",Input_Sheet!C138&amp;": "&amp;Input_Sheet!G138&amp;" ("&amp;Input_Sheet!L138&amp;IF(Input_Sheet!P138="","",", "&amp;Input_Sheet!P138)&amp;IF(Input_Sheet!T138="","",", "&amp;Input_Sheet!T138)&amp;")")</f>
        <v/>
      </c>
      <c r="C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2"/>
      <c r="R125" s="207"/>
      <c r="S125" s="207"/>
      <c r="T125" s="207"/>
      <c r="U125" s="207"/>
      <c r="V125" s="207"/>
      <c r="W125" s="207"/>
      <c r="X125" s="207"/>
      <c r="Y125" s="214"/>
    </row>
    <row r="126" spans="1:25" s="180" customFormat="1" x14ac:dyDescent="0.25">
      <c r="A126" s="214"/>
      <c r="B126" s="697"/>
      <c r="C126" s="641"/>
      <c r="D126" s="641"/>
      <c r="E126" s="641"/>
      <c r="F126" s="641"/>
      <c r="G126" s="641"/>
      <c r="H126" s="641"/>
      <c r="I126" s="641"/>
      <c r="J126" s="641"/>
      <c r="K126" s="641"/>
      <c r="L126" s="641"/>
      <c r="M126" s="641"/>
      <c r="N126" s="641"/>
      <c r="O126" s="641"/>
      <c r="P126" s="698"/>
      <c r="R126" s="207"/>
      <c r="S126" s="207"/>
      <c r="T126" s="207"/>
      <c r="U126" s="207"/>
      <c r="V126" s="207"/>
      <c r="W126" s="207"/>
      <c r="X126" s="207"/>
      <c r="Y126" s="214"/>
    </row>
    <row r="127" spans="1:25" s="180" customFormat="1" ht="15.75" thickBot="1" x14ac:dyDescent="0.3">
      <c r="A127" s="214"/>
      <c r="B127" s="703"/>
      <c r="C127" s="704"/>
      <c r="D127" s="704"/>
      <c r="E127" s="704"/>
      <c r="F127" s="704"/>
      <c r="G127" s="704"/>
      <c r="H127" s="704"/>
      <c r="I127" s="704"/>
      <c r="J127" s="704"/>
      <c r="K127" s="704"/>
      <c r="L127" s="704"/>
      <c r="M127" s="704"/>
      <c r="N127" s="704"/>
      <c r="O127" s="704"/>
      <c r="P127" s="705"/>
      <c r="R127" s="207"/>
      <c r="S127" s="207"/>
      <c r="T127" s="207"/>
      <c r="U127" s="207"/>
      <c r="V127" s="207"/>
      <c r="W127" s="207"/>
      <c r="X127" s="207"/>
      <c r="Y127" s="214"/>
    </row>
    <row r="128" spans="1:25" s="213" customFormat="1" ht="15.75" thickBot="1" x14ac:dyDescent="0.3">
      <c r="A128" s="214"/>
      <c r="B128" s="632" t="s">
        <v>1110</v>
      </c>
      <c r="C128" s="632"/>
      <c r="D128" s="632"/>
      <c r="E128" s="632"/>
      <c r="F128" s="632"/>
      <c r="G128" s="632"/>
      <c r="H128" s="632"/>
      <c r="I128" s="632"/>
      <c r="J128" s="632"/>
      <c r="K128" s="632"/>
      <c r="L128" s="632"/>
      <c r="M128" s="632"/>
      <c r="N128" s="632"/>
      <c r="O128" s="632"/>
      <c r="P128" s="632"/>
      <c r="Q128" s="632"/>
      <c r="R128" s="632"/>
      <c r="S128" s="632"/>
      <c r="T128" s="632"/>
      <c r="U128" s="632"/>
      <c r="V128" s="632"/>
      <c r="W128" s="632"/>
      <c r="X128" s="632"/>
      <c r="Y128" s="214"/>
    </row>
    <row r="129" spans="1:25" s="180" customFormat="1" ht="15" customHeight="1" x14ac:dyDescent="0.25">
      <c r="A129" s="214"/>
      <c r="B129" s="655">
        <f>Input_Sheet!G$4</f>
        <v>0</v>
      </c>
      <c r="C129" s="655"/>
      <c r="D129" s="655"/>
      <c r="E129" s="655"/>
      <c r="F129" s="655"/>
      <c r="G129" s="655"/>
      <c r="H129" s="655"/>
      <c r="I129" s="655"/>
      <c r="J129" s="655"/>
      <c r="K129" s="655"/>
      <c r="L129" s="655"/>
      <c r="M129" s="655"/>
      <c r="N129" s="655"/>
      <c r="O129" s="655"/>
      <c r="P129" s="655"/>
      <c r="Q129" s="655"/>
      <c r="R129" s="655"/>
      <c r="S129" s="655"/>
      <c r="T129" s="655"/>
      <c r="U129" s="655"/>
      <c r="V129" s="655"/>
      <c r="W129" s="655"/>
      <c r="X129" s="655"/>
      <c r="Y129" s="214"/>
    </row>
    <row r="130" spans="1:25" s="180" customFormat="1" ht="15.75" customHeight="1" thickBot="1" x14ac:dyDescent="0.3">
      <c r="A130" s="214"/>
      <c r="B130" s="656"/>
      <c r="C130" s="656"/>
      <c r="D130" s="656"/>
      <c r="E130" s="656"/>
      <c r="F130" s="656"/>
      <c r="G130" s="656"/>
      <c r="H130" s="656"/>
      <c r="I130" s="656"/>
      <c r="J130" s="656"/>
      <c r="K130" s="656"/>
      <c r="L130" s="656"/>
      <c r="M130" s="656"/>
      <c r="N130" s="656"/>
      <c r="O130" s="656"/>
      <c r="P130" s="656"/>
      <c r="Q130" s="656"/>
      <c r="R130" s="656"/>
      <c r="S130" s="656"/>
      <c r="T130" s="656"/>
      <c r="U130" s="656"/>
      <c r="V130" s="656"/>
      <c r="W130" s="656"/>
      <c r="X130" s="656"/>
      <c r="Y130" s="214"/>
    </row>
    <row r="131" spans="1:25" s="180" customFormat="1" ht="15.75" thickBot="1" x14ac:dyDescent="0.3">
      <c r="A131" s="214"/>
      <c r="Y131" s="214"/>
    </row>
    <row r="132" spans="1:25" ht="15.75" thickBot="1" x14ac:dyDescent="0.3">
      <c r="A132" s="214"/>
      <c r="B132" s="719" t="s">
        <v>955</v>
      </c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214"/>
    </row>
    <row r="133" spans="1:25" x14ac:dyDescent="0.25">
      <c r="A133" s="214"/>
      <c r="B133" s="699" t="s">
        <v>280</v>
      </c>
      <c r="C133" s="699"/>
      <c r="D133" s="699"/>
      <c r="E133" s="699"/>
      <c r="F133" s="699"/>
      <c r="G133" s="699"/>
      <c r="H133" s="699"/>
      <c r="I133" s="699" t="s">
        <v>451</v>
      </c>
      <c r="J133" s="699"/>
      <c r="K133" s="699" t="s">
        <v>452</v>
      </c>
      <c r="L133" s="699"/>
      <c r="M133" s="699"/>
      <c r="N133" s="699"/>
      <c r="O133" s="699"/>
      <c r="P133" s="699"/>
      <c r="Q133" s="699"/>
      <c r="R133" s="699"/>
      <c r="S133" s="699"/>
      <c r="T133" s="699"/>
      <c r="U133" s="699"/>
      <c r="V133" s="699"/>
      <c r="W133" s="699"/>
      <c r="X133" s="699"/>
      <c r="Y133" s="214"/>
    </row>
    <row r="134" spans="1:25" x14ac:dyDescent="0.25">
      <c r="A134" s="214"/>
      <c r="B134" s="640" t="str">
        <f>IF(Input_Sheet!Z46="","",Input_Sheet!Z46)</f>
        <v/>
      </c>
      <c r="C134" s="640"/>
      <c r="D134" s="640"/>
      <c r="E134" s="640"/>
      <c r="F134" s="640"/>
      <c r="G134" s="640"/>
      <c r="H134" s="640"/>
      <c r="I134" s="640" t="str">
        <f>IF(Input_Sheet!AG46="","",Input_Sheet!AG46)</f>
        <v/>
      </c>
      <c r="J134" s="640"/>
      <c r="K134" s="640" t="str">
        <f>IF(Input_Sheet!AI46="","",Input_Sheet!AI46)</f>
        <v/>
      </c>
      <c r="L134" s="640"/>
      <c r="M134" s="640"/>
      <c r="N134" s="640"/>
      <c r="O134" s="640"/>
      <c r="P134" s="640"/>
      <c r="Q134" s="640"/>
      <c r="R134" s="640"/>
      <c r="S134" s="640"/>
      <c r="T134" s="640"/>
      <c r="U134" s="640"/>
      <c r="V134" s="640"/>
      <c r="W134" s="640"/>
      <c r="X134" s="640"/>
      <c r="Y134" s="214"/>
    </row>
    <row r="135" spans="1:25" x14ac:dyDescent="0.25">
      <c r="A135" s="214"/>
      <c r="B135" s="640" t="str">
        <f>IF(Input_Sheet!Z47="","",Input_Sheet!Z47)</f>
        <v/>
      </c>
      <c r="C135" s="640"/>
      <c r="D135" s="640"/>
      <c r="E135" s="640"/>
      <c r="F135" s="640"/>
      <c r="G135" s="640"/>
      <c r="H135" s="640"/>
      <c r="I135" s="640" t="str">
        <f>IF(Input_Sheet!AG47="","",Input_Sheet!AG47)</f>
        <v/>
      </c>
      <c r="J135" s="640"/>
      <c r="K135" s="640" t="str">
        <f>IF(Input_Sheet!AI47="","",Input_Sheet!AI47)</f>
        <v/>
      </c>
      <c r="L135" s="640"/>
      <c r="M135" s="640"/>
      <c r="N135" s="640"/>
      <c r="O135" s="640"/>
      <c r="P135" s="640"/>
      <c r="Q135" s="640"/>
      <c r="R135" s="640"/>
      <c r="S135" s="640"/>
      <c r="T135" s="640"/>
      <c r="U135" s="640"/>
      <c r="V135" s="640"/>
      <c r="W135" s="640"/>
      <c r="X135" s="640"/>
      <c r="Y135" s="214"/>
    </row>
    <row r="136" spans="1:25" x14ac:dyDescent="0.25">
      <c r="A136" s="214"/>
      <c r="B136" s="640" t="str">
        <f>IF(Input_Sheet!Z48="","",Input_Sheet!Z48)</f>
        <v/>
      </c>
      <c r="C136" s="640"/>
      <c r="D136" s="640"/>
      <c r="E136" s="640"/>
      <c r="F136" s="640"/>
      <c r="G136" s="640"/>
      <c r="H136" s="640"/>
      <c r="I136" s="640" t="str">
        <f>IF(Input_Sheet!AG48="","",Input_Sheet!AG48)</f>
        <v/>
      </c>
      <c r="J136" s="640"/>
      <c r="K136" s="640" t="str">
        <f>IF(Input_Sheet!AI48="","",Input_Sheet!AI48)</f>
        <v/>
      </c>
      <c r="L136" s="640"/>
      <c r="M136" s="640"/>
      <c r="N136" s="640"/>
      <c r="O136" s="640"/>
      <c r="P136" s="640"/>
      <c r="Q136" s="640"/>
      <c r="R136" s="640"/>
      <c r="S136" s="640"/>
      <c r="T136" s="640"/>
      <c r="U136" s="640"/>
      <c r="V136" s="640"/>
      <c r="W136" s="640"/>
      <c r="X136" s="640"/>
      <c r="Y136" s="214"/>
    </row>
    <row r="137" spans="1:25" x14ac:dyDescent="0.25">
      <c r="A137" s="214"/>
      <c r="B137" s="640" t="str">
        <f>IF(Input_Sheet!Z49="","",Input_Sheet!Z49)</f>
        <v/>
      </c>
      <c r="C137" s="640"/>
      <c r="D137" s="640"/>
      <c r="E137" s="640"/>
      <c r="F137" s="640"/>
      <c r="G137" s="640"/>
      <c r="H137" s="640"/>
      <c r="I137" s="640" t="str">
        <f>IF(Input_Sheet!AG49="","",Input_Sheet!AG49)</f>
        <v/>
      </c>
      <c r="J137" s="640"/>
      <c r="K137" s="640" t="str">
        <f>IF(Input_Sheet!AI49="","",Input_Sheet!AI49)</f>
        <v/>
      </c>
      <c r="L137" s="640"/>
      <c r="M137" s="640"/>
      <c r="N137" s="640"/>
      <c r="O137" s="640"/>
      <c r="P137" s="640"/>
      <c r="Q137" s="640"/>
      <c r="R137" s="640"/>
      <c r="S137" s="640"/>
      <c r="T137" s="640"/>
      <c r="U137" s="640"/>
      <c r="V137" s="640"/>
      <c r="W137" s="640"/>
      <c r="X137" s="640"/>
      <c r="Y137" s="214"/>
    </row>
    <row r="138" spans="1:25" x14ac:dyDescent="0.25">
      <c r="A138" s="214"/>
      <c r="B138" s="640" t="str">
        <f>IF(Input_Sheet!Z50="","",Input_Sheet!Z50)</f>
        <v/>
      </c>
      <c r="C138" s="640"/>
      <c r="D138" s="640"/>
      <c r="E138" s="640"/>
      <c r="F138" s="640"/>
      <c r="G138" s="640"/>
      <c r="H138" s="640"/>
      <c r="I138" s="640" t="str">
        <f>IF(Input_Sheet!AG50="","",Input_Sheet!AG50)</f>
        <v/>
      </c>
      <c r="J138" s="640"/>
      <c r="K138" s="640" t="str">
        <f>IF(Input_Sheet!AI50="","",Input_Sheet!AI50)</f>
        <v/>
      </c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214"/>
    </row>
    <row r="139" spans="1:25" x14ac:dyDescent="0.25">
      <c r="A139" s="214"/>
      <c r="B139" s="640" t="str">
        <f>IF(Input_Sheet!Z51="","",Input_Sheet!Z51)</f>
        <v/>
      </c>
      <c r="C139" s="640"/>
      <c r="D139" s="640"/>
      <c r="E139" s="640"/>
      <c r="F139" s="640"/>
      <c r="G139" s="640"/>
      <c r="H139" s="640"/>
      <c r="I139" s="640" t="str">
        <f>IF(Input_Sheet!AG51="","",Input_Sheet!AG51)</f>
        <v/>
      </c>
      <c r="J139" s="640"/>
      <c r="K139" s="640" t="str">
        <f>IF(Input_Sheet!AI51="","",Input_Sheet!AI51)</f>
        <v/>
      </c>
      <c r="L139" s="640"/>
      <c r="M139" s="640"/>
      <c r="N139" s="640"/>
      <c r="O139" s="640"/>
      <c r="P139" s="640"/>
      <c r="Q139" s="640"/>
      <c r="R139" s="640"/>
      <c r="S139" s="640"/>
      <c r="T139" s="640"/>
      <c r="U139" s="640"/>
      <c r="V139" s="640"/>
      <c r="W139" s="640"/>
      <c r="X139" s="640"/>
      <c r="Y139" s="214"/>
    </row>
    <row r="140" spans="1:25" ht="15.75" thickBot="1" x14ac:dyDescent="0.3">
      <c r="A140" s="214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214"/>
    </row>
    <row r="141" spans="1:25" ht="15.75" thickBot="1" x14ac:dyDescent="0.3">
      <c r="A141" s="214"/>
      <c r="B141" s="719" t="s">
        <v>1145</v>
      </c>
      <c r="C141" s="719"/>
      <c r="D141" s="719"/>
      <c r="E141" s="719"/>
      <c r="F141" s="719"/>
      <c r="G141" s="719"/>
      <c r="H141" s="719"/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  <c r="X141" s="719"/>
      <c r="Y141" s="214"/>
    </row>
    <row r="142" spans="1:25" x14ac:dyDescent="0.25">
      <c r="A142" s="214"/>
      <c r="B142" s="699" t="s">
        <v>979</v>
      </c>
      <c r="C142" s="699"/>
      <c r="D142" s="699"/>
      <c r="E142" s="699"/>
      <c r="F142" s="699"/>
      <c r="G142" s="699"/>
      <c r="H142" s="699"/>
      <c r="I142" s="699" t="s">
        <v>451</v>
      </c>
      <c r="J142" s="699"/>
      <c r="K142" s="699" t="s">
        <v>980</v>
      </c>
      <c r="L142" s="699"/>
      <c r="M142" s="699"/>
      <c r="N142" s="699"/>
      <c r="O142" s="699"/>
      <c r="P142" s="699"/>
      <c r="Q142" s="699"/>
      <c r="R142" s="699"/>
      <c r="S142" s="699"/>
      <c r="T142" s="699"/>
      <c r="U142" s="699"/>
      <c r="V142" s="699"/>
      <c r="W142" s="699"/>
      <c r="X142" s="699"/>
      <c r="Y142" s="214"/>
    </row>
    <row r="143" spans="1:25" x14ac:dyDescent="0.25">
      <c r="A143" s="214"/>
      <c r="B143" s="640" t="str">
        <f>IF(Input_Sheet!Z55="","",Input_Sheet!Z55)</f>
        <v/>
      </c>
      <c r="C143" s="640"/>
      <c r="D143" s="640"/>
      <c r="E143" s="640"/>
      <c r="F143" s="640"/>
      <c r="G143" s="640"/>
      <c r="H143" s="640"/>
      <c r="I143" s="640" t="str">
        <f>IF(Input_Sheet!AG55="","",Input_Sheet!AG55)</f>
        <v/>
      </c>
      <c r="J143" s="640"/>
      <c r="K143" s="640" t="str">
        <f>IF(Input_Sheet!AI55="","",Input_Sheet!AI55)</f>
        <v/>
      </c>
      <c r="L143" s="640"/>
      <c r="M143" s="640"/>
      <c r="N143" s="640"/>
      <c r="O143" s="640"/>
      <c r="P143" s="640"/>
      <c r="Q143" s="640"/>
      <c r="R143" s="640"/>
      <c r="S143" s="640"/>
      <c r="T143" s="640"/>
      <c r="U143" s="640"/>
      <c r="V143" s="640"/>
      <c r="W143" s="640"/>
      <c r="X143" s="640"/>
      <c r="Y143" s="214"/>
    </row>
    <row r="144" spans="1:25" x14ac:dyDescent="0.25">
      <c r="A144" s="214"/>
      <c r="B144" s="640" t="str">
        <f>IF(Input_Sheet!Z56="","",Input_Sheet!Z56)</f>
        <v/>
      </c>
      <c r="C144" s="640"/>
      <c r="D144" s="640"/>
      <c r="E144" s="640"/>
      <c r="F144" s="640"/>
      <c r="G144" s="640"/>
      <c r="H144" s="640"/>
      <c r="I144" s="640" t="str">
        <f>IF(Input_Sheet!AG56="","",Input_Sheet!AG56)</f>
        <v/>
      </c>
      <c r="J144" s="640"/>
      <c r="K144" s="640" t="str">
        <f>IF(Input_Sheet!AI56="","",Input_Sheet!AI56)</f>
        <v/>
      </c>
      <c r="L144" s="640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640"/>
      <c r="Y144" s="214"/>
    </row>
    <row r="145" spans="1:25" x14ac:dyDescent="0.25">
      <c r="A145" s="214"/>
      <c r="B145" s="640" t="str">
        <f>IF(Input_Sheet!Z57="","",Input_Sheet!Z57)</f>
        <v/>
      </c>
      <c r="C145" s="640"/>
      <c r="D145" s="640"/>
      <c r="E145" s="640"/>
      <c r="F145" s="640"/>
      <c r="G145" s="640"/>
      <c r="H145" s="640"/>
      <c r="I145" s="640" t="str">
        <f>IF(Input_Sheet!AG57="","",Input_Sheet!AG57)</f>
        <v/>
      </c>
      <c r="J145" s="640"/>
      <c r="K145" s="640" t="str">
        <f>IF(Input_Sheet!AI57="","",Input_Sheet!AI57)</f>
        <v/>
      </c>
      <c r="L145" s="640"/>
      <c r="M145" s="640"/>
      <c r="N145" s="640"/>
      <c r="O145" s="640"/>
      <c r="P145" s="640"/>
      <c r="Q145" s="640"/>
      <c r="R145" s="640"/>
      <c r="S145" s="640"/>
      <c r="T145" s="640"/>
      <c r="U145" s="640"/>
      <c r="V145" s="640"/>
      <c r="W145" s="640"/>
      <c r="X145" s="640"/>
      <c r="Y145" s="214"/>
    </row>
    <row r="146" spans="1:25" x14ac:dyDescent="0.25">
      <c r="A146" s="214"/>
      <c r="B146" s="640" t="str">
        <f>IF(Input_Sheet!Z58="","",Input_Sheet!Z58)</f>
        <v/>
      </c>
      <c r="C146" s="640"/>
      <c r="D146" s="640"/>
      <c r="E146" s="640"/>
      <c r="F146" s="640"/>
      <c r="G146" s="640"/>
      <c r="H146" s="640"/>
      <c r="I146" s="640" t="str">
        <f>IF(Input_Sheet!AG58="","",Input_Sheet!AG58)</f>
        <v/>
      </c>
      <c r="J146" s="640"/>
      <c r="K146" s="640" t="str">
        <f>IF(Input_Sheet!AI58="","",Input_Sheet!AI58)</f>
        <v/>
      </c>
      <c r="L146" s="640"/>
      <c r="M146" s="640"/>
      <c r="N146" s="640"/>
      <c r="O146" s="640"/>
      <c r="P146" s="640"/>
      <c r="Q146" s="640"/>
      <c r="R146" s="640"/>
      <c r="S146" s="640"/>
      <c r="T146" s="640"/>
      <c r="U146" s="640"/>
      <c r="V146" s="640"/>
      <c r="W146" s="640"/>
      <c r="X146" s="640"/>
      <c r="Y146" s="214"/>
    </row>
    <row r="147" spans="1:25" x14ac:dyDescent="0.25">
      <c r="A147" s="214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214"/>
    </row>
    <row r="148" spans="1:25" ht="15.75" thickBot="1" x14ac:dyDescent="0.3">
      <c r="A148" s="214"/>
      <c r="Y148" s="214"/>
    </row>
    <row r="149" spans="1:25" ht="15.75" thickBot="1" x14ac:dyDescent="0.3">
      <c r="A149" s="214"/>
      <c r="B149" s="624" t="s">
        <v>377</v>
      </c>
      <c r="C149" s="625"/>
      <c r="D149" s="625"/>
      <c r="E149" s="625"/>
      <c r="F149" s="625"/>
      <c r="G149" s="625"/>
      <c r="H149" s="625"/>
      <c r="I149" s="625"/>
      <c r="J149" s="625"/>
      <c r="K149" s="625"/>
      <c r="L149" s="625"/>
      <c r="M149" s="625"/>
      <c r="N149" s="626"/>
      <c r="Q149" s="44"/>
      <c r="R149" s="650" t="s">
        <v>1131</v>
      </c>
      <c r="S149" s="650"/>
      <c r="T149" s="650"/>
      <c r="U149" s="650"/>
      <c r="V149" s="650"/>
      <c r="W149" s="650"/>
      <c r="X149" s="650"/>
      <c r="Y149" s="217"/>
    </row>
    <row r="150" spans="1:25" x14ac:dyDescent="0.25">
      <c r="A150" s="214"/>
      <c r="B150" s="634" t="s">
        <v>393</v>
      </c>
      <c r="C150" s="635"/>
      <c r="D150" s="635"/>
      <c r="E150" s="635"/>
      <c r="F150" s="635"/>
      <c r="G150" s="636"/>
      <c r="H150" s="252"/>
      <c r="I150" s="634" t="s">
        <v>394</v>
      </c>
      <c r="J150" s="635"/>
      <c r="K150" s="635"/>
      <c r="L150" s="635"/>
      <c r="M150" s="635"/>
      <c r="N150" s="636"/>
      <c r="Q150" s="148"/>
      <c r="R150" s="728">
        <f>IFERROR(Input_Sheet!B161,"")</f>
        <v>0</v>
      </c>
      <c r="S150" s="729"/>
      <c r="T150" s="729"/>
      <c r="U150" s="729"/>
      <c r="V150" s="729"/>
      <c r="W150" s="729"/>
      <c r="X150" s="730"/>
      <c r="Y150" s="217"/>
    </row>
    <row r="151" spans="1:25" ht="15.75" thickBot="1" x14ac:dyDescent="0.3">
      <c r="A151" s="214"/>
      <c r="B151" s="623" t="str">
        <f>IF(Input_Sheet!X116="","",Input_Sheet!X116)</f>
        <v/>
      </c>
      <c r="C151" s="623"/>
      <c r="D151" s="620" t="str">
        <f>IF(Input_Sheet!AA116="","",Input_Sheet!AA116)</f>
        <v/>
      </c>
      <c r="E151" s="620"/>
      <c r="F151" s="620"/>
      <c r="G151" s="620"/>
      <c r="H151" s="252"/>
      <c r="I151" s="623" t="str">
        <f>IF(Input_Sheet!AJ116="","",Input_Sheet!AJ116)</f>
        <v/>
      </c>
      <c r="J151" s="623"/>
      <c r="K151" s="620" t="str">
        <f>IF(Input_Sheet!AM116="","",Input_Sheet!AM116)</f>
        <v/>
      </c>
      <c r="L151" s="620"/>
      <c r="M151" s="620"/>
      <c r="N151" s="620"/>
      <c r="Q151" s="148"/>
      <c r="R151" s="731">
        <f>IFERROR(Input_Sheet!B162,"")</f>
        <v>0</v>
      </c>
      <c r="S151" s="732"/>
      <c r="T151" s="732"/>
      <c r="U151" s="732"/>
      <c r="V151" s="733"/>
      <c r="W151" s="726">
        <f>IFERROR(Input_Sheet!G162,"")</f>
        <v>0</v>
      </c>
      <c r="X151" s="727"/>
      <c r="Y151" s="217"/>
    </row>
    <row r="152" spans="1:25" x14ac:dyDescent="0.25">
      <c r="A152" s="214"/>
      <c r="B152" s="623" t="str">
        <f>IF(Input_Sheet!X117="","",Input_Sheet!X117)</f>
        <v/>
      </c>
      <c r="C152" s="623"/>
      <c r="D152" s="620" t="str">
        <f>IF(Input_Sheet!AA117="","",Input_Sheet!AA117)</f>
        <v/>
      </c>
      <c r="E152" s="620"/>
      <c r="F152" s="620"/>
      <c r="G152" s="620"/>
      <c r="H152" s="252"/>
      <c r="I152" s="623" t="str">
        <f>IF(Input_Sheet!AJ117="","",Input_Sheet!AJ117)</f>
        <v/>
      </c>
      <c r="J152" s="623"/>
      <c r="K152" s="620" t="str">
        <f>IF(Input_Sheet!AM117="","",Input_Sheet!AM117)</f>
        <v/>
      </c>
      <c r="L152" s="620"/>
      <c r="M152" s="620"/>
      <c r="N152" s="620"/>
      <c r="Q152" s="148"/>
      <c r="R152" s="728">
        <f>IFERROR(Input_Sheet!B163,"")</f>
        <v>0</v>
      </c>
      <c r="S152" s="729"/>
      <c r="T152" s="729"/>
      <c r="U152" s="729"/>
      <c r="V152" s="729"/>
      <c r="W152" s="729"/>
      <c r="X152" s="730"/>
      <c r="Y152" s="217"/>
    </row>
    <row r="153" spans="1:25" ht="15.75" thickBot="1" x14ac:dyDescent="0.3">
      <c r="A153" s="214"/>
      <c r="B153" s="623" t="str">
        <f>IF(Input_Sheet!X118="","",Input_Sheet!X118)</f>
        <v/>
      </c>
      <c r="C153" s="623"/>
      <c r="D153" s="620" t="str">
        <f>IF(Input_Sheet!AA118="","",Input_Sheet!AA118)</f>
        <v/>
      </c>
      <c r="E153" s="620"/>
      <c r="F153" s="620"/>
      <c r="G153" s="620"/>
      <c r="H153" s="252"/>
      <c r="I153" s="623" t="str">
        <f>IF(Input_Sheet!AJ118="","",Input_Sheet!AJ118)</f>
        <v/>
      </c>
      <c r="J153" s="623"/>
      <c r="K153" s="620" t="str">
        <f>IF(Input_Sheet!AM118="","",Input_Sheet!AM118)</f>
        <v/>
      </c>
      <c r="L153" s="620"/>
      <c r="M153" s="620"/>
      <c r="N153" s="620"/>
      <c r="Q153" s="148"/>
      <c r="R153" s="731">
        <f>IFERROR(Input_Sheet!B164,"")</f>
        <v>0</v>
      </c>
      <c r="S153" s="732"/>
      <c r="T153" s="732"/>
      <c r="U153" s="732"/>
      <c r="V153" s="733"/>
      <c r="W153" s="726">
        <f>IFERROR(Input_Sheet!G164,"")</f>
        <v>0</v>
      </c>
      <c r="X153" s="727"/>
      <c r="Y153" s="217"/>
    </row>
    <row r="154" spans="1:25" x14ac:dyDescent="0.25">
      <c r="A154" s="214"/>
      <c r="B154" s="623" t="str">
        <f>IF(Input_Sheet!X119="","",Input_Sheet!X119)</f>
        <v/>
      </c>
      <c r="C154" s="623"/>
      <c r="D154" s="620" t="str">
        <f>IF(Input_Sheet!AA119="","",Input_Sheet!AA119)</f>
        <v/>
      </c>
      <c r="E154" s="620"/>
      <c r="F154" s="620"/>
      <c r="G154" s="620"/>
      <c r="H154" s="252"/>
      <c r="I154" s="623" t="str">
        <f>IF(Input_Sheet!AJ119="","",Input_Sheet!AJ119)</f>
        <v/>
      </c>
      <c r="J154" s="623"/>
      <c r="K154" s="620" t="str">
        <f>IF(Input_Sheet!AM119="","",Input_Sheet!AM119)</f>
        <v/>
      </c>
      <c r="L154" s="620"/>
      <c r="M154" s="620"/>
      <c r="N154" s="620"/>
      <c r="Q154" s="148"/>
      <c r="R154" s="728">
        <f>IFERROR(Input_Sheet!B165,"")</f>
        <v>0</v>
      </c>
      <c r="S154" s="729"/>
      <c r="T154" s="729"/>
      <c r="U154" s="729"/>
      <c r="V154" s="729"/>
      <c r="W154" s="729"/>
      <c r="X154" s="730"/>
      <c r="Y154" s="217"/>
    </row>
    <row r="155" spans="1:25" ht="15.75" thickBot="1" x14ac:dyDescent="0.3">
      <c r="A155" s="214"/>
      <c r="B155" s="623" t="str">
        <f>IF(Input_Sheet!X120="","",Input_Sheet!X120)</f>
        <v/>
      </c>
      <c r="C155" s="623"/>
      <c r="D155" s="620" t="str">
        <f>IF(Input_Sheet!AA120="","",Input_Sheet!AA120)</f>
        <v/>
      </c>
      <c r="E155" s="620"/>
      <c r="F155" s="620"/>
      <c r="G155" s="620"/>
      <c r="H155" s="252"/>
      <c r="I155" s="623" t="str">
        <f>IF(Input_Sheet!AJ120="","",Input_Sheet!AJ120)</f>
        <v/>
      </c>
      <c r="J155" s="623"/>
      <c r="K155" s="620" t="str">
        <f>IF(Input_Sheet!AM120="","",Input_Sheet!AM120)</f>
        <v/>
      </c>
      <c r="L155" s="620"/>
      <c r="M155" s="620"/>
      <c r="N155" s="620"/>
      <c r="Q155" s="148"/>
      <c r="R155" s="731">
        <f>IFERROR(Input_Sheet!B166,"")</f>
        <v>0</v>
      </c>
      <c r="S155" s="732"/>
      <c r="T155" s="732"/>
      <c r="U155" s="732"/>
      <c r="V155" s="733"/>
      <c r="W155" s="726">
        <f>IFERROR(Input_Sheet!G166,"")</f>
        <v>0</v>
      </c>
      <c r="X155" s="727"/>
      <c r="Y155" s="218"/>
    </row>
    <row r="156" spans="1:25" x14ac:dyDescent="0.25">
      <c r="A156" s="214"/>
      <c r="B156" s="623" t="str">
        <f>IF(Input_Sheet!X121="","",Input_Sheet!X121)</f>
        <v/>
      </c>
      <c r="C156" s="623"/>
      <c r="D156" s="620" t="str">
        <f>IF(Input_Sheet!AA121="","",Input_Sheet!AA121)</f>
        <v/>
      </c>
      <c r="E156" s="620"/>
      <c r="F156" s="620"/>
      <c r="G156" s="620"/>
      <c r="H156" s="252"/>
      <c r="I156" s="623" t="str">
        <f>IF(Input_Sheet!AJ121="","",Input_Sheet!AJ121)</f>
        <v/>
      </c>
      <c r="J156" s="623"/>
      <c r="K156" s="620" t="str">
        <f>IF(Input_Sheet!AM121="","",Input_Sheet!AM121)</f>
        <v/>
      </c>
      <c r="L156" s="620"/>
      <c r="M156" s="620"/>
      <c r="N156" s="620"/>
      <c r="Q156" s="143"/>
      <c r="R156" s="728">
        <f>IFERROR(Input_Sheet!B167,"")</f>
        <v>0</v>
      </c>
      <c r="S156" s="729"/>
      <c r="T156" s="729"/>
      <c r="U156" s="729"/>
      <c r="V156" s="729"/>
      <c r="W156" s="729"/>
      <c r="X156" s="730"/>
      <c r="Y156" s="214"/>
    </row>
    <row r="157" spans="1:25" ht="15.75" thickBot="1" x14ac:dyDescent="0.3">
      <c r="A157" s="214"/>
      <c r="B157" s="623" t="str">
        <f>IF(Input_Sheet!X122="","",Input_Sheet!X122)</f>
        <v/>
      </c>
      <c r="C157" s="623"/>
      <c r="D157" s="620" t="str">
        <f>IF(Input_Sheet!AA122="","",Input_Sheet!AA122)</f>
        <v/>
      </c>
      <c r="E157" s="620"/>
      <c r="F157" s="620"/>
      <c r="G157" s="620"/>
      <c r="H157" s="252"/>
      <c r="I157" s="623" t="str">
        <f>IF(Input_Sheet!AJ122="","",Input_Sheet!AJ122)</f>
        <v/>
      </c>
      <c r="J157" s="623"/>
      <c r="K157" s="620" t="str">
        <f>IF(Input_Sheet!AM122="","",Input_Sheet!AM122)</f>
        <v/>
      </c>
      <c r="L157" s="620"/>
      <c r="M157" s="620"/>
      <c r="N157" s="620"/>
      <c r="Q157" s="44"/>
      <c r="R157" s="731">
        <f>IFERROR(Input_Sheet!B168,"")</f>
        <v>0</v>
      </c>
      <c r="S157" s="732"/>
      <c r="T157" s="732"/>
      <c r="U157" s="732"/>
      <c r="V157" s="733"/>
      <c r="W157" s="726">
        <f>IFERROR(Input_Sheet!G168,"")</f>
        <v>0</v>
      </c>
      <c r="X157" s="727"/>
      <c r="Y157" s="217"/>
    </row>
    <row r="158" spans="1:25" x14ac:dyDescent="0.25">
      <c r="A158" s="214"/>
      <c r="B158" s="623" t="str">
        <f>IF(Input_Sheet!X123="","",Input_Sheet!X123)</f>
        <v/>
      </c>
      <c r="C158" s="623"/>
      <c r="D158" s="620" t="str">
        <f>IF(Input_Sheet!AA123="","",Input_Sheet!AA123)</f>
        <v/>
      </c>
      <c r="E158" s="620"/>
      <c r="F158" s="620"/>
      <c r="G158" s="620"/>
      <c r="H158" s="252"/>
      <c r="I158" s="623" t="str">
        <f>IF(Input_Sheet!AJ123="","",Input_Sheet!AJ123)</f>
        <v/>
      </c>
      <c r="J158" s="623"/>
      <c r="K158" s="620" t="str">
        <f>IF(Input_Sheet!AM123="","",Input_Sheet!AM123)</f>
        <v/>
      </c>
      <c r="L158" s="620"/>
      <c r="M158" s="620"/>
      <c r="N158" s="620"/>
      <c r="Q158" s="148"/>
      <c r="R158" s="728">
        <f>IFERROR(Input_Sheet!B169,"")</f>
        <v>0</v>
      </c>
      <c r="S158" s="729"/>
      <c r="T158" s="729"/>
      <c r="U158" s="729"/>
      <c r="V158" s="729"/>
      <c r="W158" s="729"/>
      <c r="X158" s="730"/>
      <c r="Y158" s="217"/>
    </row>
    <row r="159" spans="1:25" ht="15.75" thickBot="1" x14ac:dyDescent="0.3">
      <c r="A159" s="214"/>
      <c r="B159" s="623" t="str">
        <f>IF(Input_Sheet!X124="","",Input_Sheet!X124)</f>
        <v/>
      </c>
      <c r="C159" s="623"/>
      <c r="D159" s="620" t="str">
        <f>IF(Input_Sheet!AA124="","",Input_Sheet!AA124)</f>
        <v/>
      </c>
      <c r="E159" s="620"/>
      <c r="F159" s="620"/>
      <c r="G159" s="620"/>
      <c r="H159" s="252"/>
      <c r="I159" s="623" t="str">
        <f>IF(Input_Sheet!AJ124="","",Input_Sheet!AJ124)</f>
        <v/>
      </c>
      <c r="J159" s="623"/>
      <c r="K159" s="620" t="str">
        <f>IF(Input_Sheet!AM124="","",Input_Sheet!AM124)</f>
        <v/>
      </c>
      <c r="L159" s="620"/>
      <c r="M159" s="620"/>
      <c r="N159" s="620"/>
      <c r="Q159" s="148"/>
      <c r="R159" s="731">
        <f>IFERROR(Input_Sheet!B170,"")</f>
        <v>0</v>
      </c>
      <c r="S159" s="732"/>
      <c r="T159" s="732"/>
      <c r="U159" s="732"/>
      <c r="V159" s="733"/>
      <c r="W159" s="726">
        <f>IFERROR(Input_Sheet!G170,"")</f>
        <v>0</v>
      </c>
      <c r="X159" s="727"/>
      <c r="Y159" s="217"/>
    </row>
    <row r="160" spans="1:25" x14ac:dyDescent="0.25">
      <c r="A160" s="214"/>
      <c r="B160" s="623" t="str">
        <f>IF(Input_Sheet!X125="","",Input_Sheet!X125)</f>
        <v/>
      </c>
      <c r="C160" s="623"/>
      <c r="D160" s="620" t="str">
        <f>IF(Input_Sheet!AA125="","",Input_Sheet!AA125)</f>
        <v/>
      </c>
      <c r="E160" s="620"/>
      <c r="F160" s="620"/>
      <c r="G160" s="620"/>
      <c r="H160" s="252"/>
      <c r="I160" s="623" t="str">
        <f>IF(Input_Sheet!AJ125="","",Input_Sheet!AJ125)</f>
        <v/>
      </c>
      <c r="J160" s="623"/>
      <c r="K160" s="620" t="str">
        <f>IF(Input_Sheet!AM125="","",Input_Sheet!AM125)</f>
        <v/>
      </c>
      <c r="L160" s="620"/>
      <c r="M160" s="620"/>
      <c r="N160" s="620"/>
      <c r="Q160" s="148"/>
      <c r="R160" s="728">
        <f>IFERROR(Input_Sheet!B171,"")</f>
        <v>0</v>
      </c>
      <c r="S160" s="729"/>
      <c r="T160" s="729"/>
      <c r="U160" s="729"/>
      <c r="V160" s="729"/>
      <c r="W160" s="729"/>
      <c r="X160" s="730"/>
      <c r="Y160" s="217"/>
    </row>
    <row r="161" spans="1:25" ht="15.75" thickBot="1" x14ac:dyDescent="0.3">
      <c r="A161" s="214"/>
      <c r="B161" s="623" t="str">
        <f>IF(Input_Sheet!X126="","",Input_Sheet!X126)</f>
        <v/>
      </c>
      <c r="C161" s="623"/>
      <c r="D161" s="620" t="str">
        <f>IF(Input_Sheet!AA126="","",Input_Sheet!AA126)</f>
        <v/>
      </c>
      <c r="E161" s="620"/>
      <c r="F161" s="620"/>
      <c r="G161" s="620"/>
      <c r="H161" s="252"/>
      <c r="I161" s="623" t="str">
        <f>IF(Input_Sheet!AJ126="","",Input_Sheet!AJ126)</f>
        <v/>
      </c>
      <c r="J161" s="623"/>
      <c r="K161" s="620" t="str">
        <f>IF(Input_Sheet!AM126="","",Input_Sheet!AM126)</f>
        <v/>
      </c>
      <c r="L161" s="620"/>
      <c r="M161" s="620"/>
      <c r="N161" s="620"/>
      <c r="Q161" s="148"/>
      <c r="R161" s="731">
        <f>IFERROR(Input_Sheet!B172,"")</f>
        <v>0</v>
      </c>
      <c r="S161" s="732"/>
      <c r="T161" s="732"/>
      <c r="U161" s="732"/>
      <c r="V161" s="733"/>
      <c r="W161" s="726">
        <f>IFERROR(Input_Sheet!G172,"")</f>
        <v>0</v>
      </c>
      <c r="X161" s="727"/>
      <c r="Y161" s="217"/>
    </row>
    <row r="162" spans="1:25" x14ac:dyDescent="0.25">
      <c r="A162" s="214"/>
      <c r="B162" s="623" t="str">
        <f>IF(Input_Sheet!X127="","",Input_Sheet!X127)</f>
        <v/>
      </c>
      <c r="C162" s="623"/>
      <c r="D162" s="620" t="str">
        <f>IF(Input_Sheet!AA127="","",Input_Sheet!AA127)</f>
        <v/>
      </c>
      <c r="E162" s="620"/>
      <c r="F162" s="620"/>
      <c r="G162" s="620"/>
      <c r="H162" s="252"/>
      <c r="I162" s="623" t="str">
        <f>IF(Input_Sheet!AJ127="","",Input_Sheet!AJ127)</f>
        <v/>
      </c>
      <c r="J162" s="623"/>
      <c r="K162" s="620" t="str">
        <f>IF(Input_Sheet!AM127="","",Input_Sheet!AM127)</f>
        <v/>
      </c>
      <c r="L162" s="620"/>
      <c r="M162" s="620"/>
      <c r="N162" s="620"/>
      <c r="Q162" s="148"/>
      <c r="R162" s="728">
        <f>IFERROR(Input_Sheet!B173,"")</f>
        <v>0</v>
      </c>
      <c r="S162" s="729"/>
      <c r="T162" s="729"/>
      <c r="U162" s="729"/>
      <c r="V162" s="729"/>
      <c r="W162" s="729"/>
      <c r="X162" s="730"/>
      <c r="Y162" s="217"/>
    </row>
    <row r="163" spans="1:25" ht="15.75" thickBot="1" x14ac:dyDescent="0.3">
      <c r="A163" s="214"/>
      <c r="B163" s="623" t="str">
        <f>IF(Input_Sheet!X128="","",Input_Sheet!X128)</f>
        <v/>
      </c>
      <c r="C163" s="623"/>
      <c r="D163" s="620" t="str">
        <f>IF(Input_Sheet!AA128="","",Input_Sheet!AA128)</f>
        <v/>
      </c>
      <c r="E163" s="620"/>
      <c r="F163" s="620"/>
      <c r="G163" s="620"/>
      <c r="H163" s="252"/>
      <c r="I163" s="623" t="str">
        <f>IF(Input_Sheet!AJ128="","",Input_Sheet!AJ128)</f>
        <v/>
      </c>
      <c r="J163" s="623"/>
      <c r="K163" s="620" t="str">
        <f>IF(Input_Sheet!AM128="","",Input_Sheet!AM128)</f>
        <v/>
      </c>
      <c r="L163" s="620"/>
      <c r="M163" s="620"/>
      <c r="N163" s="620"/>
      <c r="Q163" s="148"/>
      <c r="R163" s="731">
        <f>IFERROR(Input_Sheet!B174,"")</f>
        <v>0</v>
      </c>
      <c r="S163" s="732"/>
      <c r="T163" s="732"/>
      <c r="U163" s="732"/>
      <c r="V163" s="733"/>
      <c r="W163" s="726">
        <f>IFERROR(Input_Sheet!G174,"")</f>
        <v>0</v>
      </c>
      <c r="X163" s="727"/>
      <c r="Y163" s="218"/>
    </row>
    <row r="164" spans="1:25" x14ac:dyDescent="0.25">
      <c r="A164" s="214"/>
      <c r="B164" s="623" t="str">
        <f>IF(Input_Sheet!X129="","",Input_Sheet!X129)</f>
        <v/>
      </c>
      <c r="C164" s="623"/>
      <c r="D164" s="620" t="str">
        <f>IF(Input_Sheet!AA129="","",Input_Sheet!AA129)</f>
        <v/>
      </c>
      <c r="E164" s="620"/>
      <c r="F164" s="620"/>
      <c r="G164" s="620"/>
      <c r="H164" s="252"/>
      <c r="I164" s="623" t="str">
        <f>IF(Input_Sheet!AJ129="","",Input_Sheet!AJ129)</f>
        <v/>
      </c>
      <c r="J164" s="623"/>
      <c r="K164" s="620" t="str">
        <f>IF(Input_Sheet!AM129="","",Input_Sheet!AM129)</f>
        <v/>
      </c>
      <c r="L164" s="620"/>
      <c r="M164" s="620"/>
      <c r="N164" s="620"/>
      <c r="Q164" s="148"/>
      <c r="R164" s="728">
        <f>IFERROR(Input_Sheet!B175,"")</f>
        <v>0</v>
      </c>
      <c r="S164" s="729"/>
      <c r="T164" s="729"/>
      <c r="U164" s="729"/>
      <c r="V164" s="729"/>
      <c r="W164" s="729"/>
      <c r="X164" s="730"/>
      <c r="Y164" s="214"/>
    </row>
    <row r="165" spans="1:25" ht="15.75" thickBot="1" x14ac:dyDescent="0.3">
      <c r="A165" s="214"/>
      <c r="B165" s="623" t="str">
        <f>IF(Input_Sheet!X130="","",Input_Sheet!X130)</f>
        <v/>
      </c>
      <c r="C165" s="623"/>
      <c r="D165" s="620" t="str">
        <f>IF(Input_Sheet!AA130="","",Input_Sheet!AA130)</f>
        <v/>
      </c>
      <c r="E165" s="620"/>
      <c r="F165" s="620"/>
      <c r="G165" s="620"/>
      <c r="H165" s="252"/>
      <c r="I165" s="623" t="str">
        <f>IF(Input_Sheet!AJ130="","",Input_Sheet!AJ130)</f>
        <v/>
      </c>
      <c r="J165" s="623"/>
      <c r="K165" s="620" t="str">
        <f>IF(Input_Sheet!AM130="","",Input_Sheet!AM130)</f>
        <v/>
      </c>
      <c r="L165" s="620"/>
      <c r="M165" s="620"/>
      <c r="N165" s="620"/>
      <c r="Q165" s="148"/>
      <c r="R165" s="731">
        <f>IFERROR(Input_Sheet!B176,"")</f>
        <v>0</v>
      </c>
      <c r="S165" s="732"/>
      <c r="T165" s="732"/>
      <c r="U165" s="732"/>
      <c r="V165" s="733"/>
      <c r="W165" s="726">
        <f>IFERROR(Input_Sheet!G176,"")</f>
        <v>0</v>
      </c>
      <c r="X165" s="727"/>
      <c r="Y165" s="217"/>
    </row>
    <row r="166" spans="1:25" x14ac:dyDescent="0.25">
      <c r="A166" s="214"/>
      <c r="B166" s="623" t="str">
        <f>IF(Input_Sheet!X131="","",Input_Sheet!X131)</f>
        <v/>
      </c>
      <c r="C166" s="623"/>
      <c r="D166" s="620" t="str">
        <f>IF(Input_Sheet!AA131="","",Input_Sheet!AA131)</f>
        <v/>
      </c>
      <c r="E166" s="620"/>
      <c r="F166" s="620"/>
      <c r="G166" s="620"/>
      <c r="H166" s="252"/>
      <c r="I166" s="623" t="str">
        <f>IF(Input_Sheet!AJ131="","",Input_Sheet!AJ131)</f>
        <v/>
      </c>
      <c r="J166" s="623"/>
      <c r="K166" s="620" t="str">
        <f>IF(Input_Sheet!AM131="","",Input_Sheet!AM131)</f>
        <v/>
      </c>
      <c r="L166" s="620"/>
      <c r="M166" s="620"/>
      <c r="N166" s="620"/>
      <c r="Q166" s="148"/>
      <c r="R166" s="728" t="str">
        <f>IFERROR(Input_Sheet!#REF!,"")</f>
        <v/>
      </c>
      <c r="S166" s="729"/>
      <c r="T166" s="729"/>
      <c r="U166" s="729"/>
      <c r="V166" s="729"/>
      <c r="W166" s="729"/>
      <c r="X166" s="730"/>
      <c r="Y166" s="217"/>
    </row>
    <row r="167" spans="1:25" ht="15.75" thickBot="1" x14ac:dyDescent="0.3">
      <c r="A167" s="214"/>
      <c r="B167" s="623" t="str">
        <f>IF(Input_Sheet!X132="","",Input_Sheet!X132)</f>
        <v/>
      </c>
      <c r="C167" s="623"/>
      <c r="D167" s="620" t="str">
        <f>IF(Input_Sheet!AA132="","",Input_Sheet!AA132)</f>
        <v/>
      </c>
      <c r="E167" s="620"/>
      <c r="F167" s="620"/>
      <c r="G167" s="620"/>
      <c r="H167" s="252"/>
      <c r="I167" s="623" t="str">
        <f>IF(Input_Sheet!AJ132="","",Input_Sheet!AJ132)</f>
        <v/>
      </c>
      <c r="J167" s="623"/>
      <c r="K167" s="620" t="str">
        <f>IF(Input_Sheet!AM132="","",Input_Sheet!AM132)</f>
        <v/>
      </c>
      <c r="L167" s="620"/>
      <c r="M167" s="620"/>
      <c r="N167" s="620"/>
      <c r="Q167" s="148"/>
      <c r="R167" s="731" t="str">
        <f>IFERROR(Input_Sheet!#REF!,"")</f>
        <v/>
      </c>
      <c r="S167" s="732"/>
      <c r="T167" s="732"/>
      <c r="U167" s="732"/>
      <c r="V167" s="733"/>
      <c r="W167" s="726" t="str">
        <f>IFERROR(Input_Sheet!#REF!,"")</f>
        <v/>
      </c>
      <c r="X167" s="727"/>
      <c r="Y167" s="217"/>
    </row>
    <row r="168" spans="1:25" x14ac:dyDescent="0.25">
      <c r="A168" s="214"/>
      <c r="B168" s="623" t="str">
        <f>IF(Input_Sheet!X133="","",Input_Sheet!X133)</f>
        <v/>
      </c>
      <c r="C168" s="623"/>
      <c r="D168" s="620" t="str">
        <f>IF(Input_Sheet!AA133="","",Input_Sheet!AA133)</f>
        <v/>
      </c>
      <c r="E168" s="620"/>
      <c r="F168" s="620"/>
      <c r="G168" s="620"/>
      <c r="H168" s="252"/>
      <c r="I168" s="623" t="str">
        <f>IF(Input_Sheet!AJ133="","",Input_Sheet!AJ133)</f>
        <v/>
      </c>
      <c r="J168" s="623"/>
      <c r="K168" s="620" t="str">
        <f>IF(Input_Sheet!AM133="","",Input_Sheet!AM133)</f>
        <v/>
      </c>
      <c r="L168" s="620"/>
      <c r="M168" s="620"/>
      <c r="N168" s="620"/>
      <c r="Q168" s="143"/>
      <c r="R168" s="728">
        <f>IFERROR(Input_Sheet!B177,"")</f>
        <v>0</v>
      </c>
      <c r="S168" s="729"/>
      <c r="T168" s="729"/>
      <c r="U168" s="729"/>
      <c r="V168" s="729"/>
      <c r="W168" s="729"/>
      <c r="X168" s="730"/>
      <c r="Y168" s="217"/>
    </row>
    <row r="169" spans="1:25" ht="15.75" thickBot="1" x14ac:dyDescent="0.3">
      <c r="A169" s="214"/>
      <c r="B169" s="623" t="str">
        <f>IF(Input_Sheet!X134="","",Input_Sheet!X134)</f>
        <v/>
      </c>
      <c r="C169" s="623"/>
      <c r="D169" s="620" t="str">
        <f>IF(Input_Sheet!AA134="","",Input_Sheet!AA134)</f>
        <v/>
      </c>
      <c r="E169" s="620"/>
      <c r="F169" s="620"/>
      <c r="G169" s="620"/>
      <c r="H169" s="252"/>
      <c r="I169" s="623" t="str">
        <f>IF(Input_Sheet!AJ134="","",Input_Sheet!AJ134)</f>
        <v/>
      </c>
      <c r="J169" s="623"/>
      <c r="K169" s="620" t="str">
        <f>IF(Input_Sheet!AM134="","",Input_Sheet!AM134)</f>
        <v/>
      </c>
      <c r="L169" s="620"/>
      <c r="M169" s="620"/>
      <c r="N169" s="620"/>
      <c r="Q169" s="44"/>
      <c r="R169" s="731">
        <f>IFERROR(Input_Sheet!B178,"")</f>
        <v>0</v>
      </c>
      <c r="S169" s="732"/>
      <c r="T169" s="732"/>
      <c r="U169" s="732"/>
      <c r="V169" s="733"/>
      <c r="W169" s="726">
        <f>IFERROR(Input_Sheet!G178,"")</f>
        <v>0</v>
      </c>
      <c r="X169" s="727"/>
      <c r="Y169" s="217"/>
    </row>
    <row r="170" spans="1:25" x14ac:dyDescent="0.25">
      <c r="A170" s="214"/>
      <c r="B170" s="623" t="str">
        <f>IF(Input_Sheet!X135="","",Input_Sheet!X135)</f>
        <v/>
      </c>
      <c r="C170" s="623"/>
      <c r="D170" s="620" t="str">
        <f>IF(Input_Sheet!AA135="","",Input_Sheet!AA135)</f>
        <v/>
      </c>
      <c r="E170" s="620"/>
      <c r="F170" s="620"/>
      <c r="G170" s="620"/>
      <c r="H170" s="252"/>
      <c r="I170" s="623" t="str">
        <f>IF(Input_Sheet!AJ135="","",Input_Sheet!AJ135)</f>
        <v/>
      </c>
      <c r="J170" s="623"/>
      <c r="K170" s="620" t="str">
        <f>IF(Input_Sheet!AM135="","",Input_Sheet!AM135)</f>
        <v/>
      </c>
      <c r="L170" s="620"/>
      <c r="M170" s="620"/>
      <c r="N170" s="620"/>
      <c r="Q170" s="148"/>
      <c r="R170" s="728">
        <f>IFERROR(Input_Sheet!B179,"")</f>
        <v>0</v>
      </c>
      <c r="S170" s="729"/>
      <c r="T170" s="729"/>
      <c r="U170" s="729"/>
      <c r="V170" s="729"/>
      <c r="W170" s="729"/>
      <c r="X170" s="730"/>
      <c r="Y170" s="217"/>
    </row>
    <row r="171" spans="1:25" ht="15.75" thickBot="1" x14ac:dyDescent="0.3">
      <c r="A171" s="214"/>
      <c r="B171" s="623" t="str">
        <f>IF(Input_Sheet!X136="","",Input_Sheet!X136)</f>
        <v/>
      </c>
      <c r="C171" s="623"/>
      <c r="D171" s="620" t="str">
        <f>IF(Input_Sheet!AA136="","",Input_Sheet!AA136)</f>
        <v/>
      </c>
      <c r="E171" s="620"/>
      <c r="F171" s="620"/>
      <c r="G171" s="620"/>
      <c r="H171" s="252"/>
      <c r="I171" s="623" t="str">
        <f>IF(Input_Sheet!AJ136="","",Input_Sheet!AJ136)</f>
        <v/>
      </c>
      <c r="J171" s="623"/>
      <c r="K171" s="620" t="str">
        <f>IF(Input_Sheet!AM136="","",Input_Sheet!AM136)</f>
        <v/>
      </c>
      <c r="L171" s="620"/>
      <c r="M171" s="620"/>
      <c r="N171" s="620"/>
      <c r="Q171" s="148"/>
      <c r="R171" s="731">
        <f>IFERROR(Input_Sheet!B180,"")</f>
        <v>0</v>
      </c>
      <c r="S171" s="732"/>
      <c r="T171" s="732"/>
      <c r="U171" s="732"/>
      <c r="V171" s="733"/>
      <c r="W171" s="726">
        <f>IFERROR(Input_Sheet!G180,"")</f>
        <v>0</v>
      </c>
      <c r="X171" s="727"/>
      <c r="Y171" s="218"/>
    </row>
    <row r="172" spans="1:25" x14ac:dyDescent="0.25">
      <c r="A172" s="214"/>
      <c r="B172" s="623" t="str">
        <f>IF(Input_Sheet!X137="","",Input_Sheet!X137)</f>
        <v/>
      </c>
      <c r="C172" s="623"/>
      <c r="D172" s="620" t="str">
        <f>IF(Input_Sheet!AA137="","",Input_Sheet!AA137)</f>
        <v/>
      </c>
      <c r="E172" s="620"/>
      <c r="F172" s="620"/>
      <c r="G172" s="620"/>
      <c r="H172" s="252"/>
      <c r="Q172" s="148"/>
      <c r="R172" s="728">
        <f>IFERROR(Input_Sheet!B181,"")</f>
        <v>0</v>
      </c>
      <c r="S172" s="729"/>
      <c r="T172" s="729"/>
      <c r="U172" s="729"/>
      <c r="V172" s="729"/>
      <c r="W172" s="729"/>
      <c r="X172" s="730"/>
      <c r="Y172" s="214"/>
    </row>
    <row r="173" spans="1:25" ht="15.75" thickBot="1" x14ac:dyDescent="0.3">
      <c r="A173" s="214"/>
      <c r="B173" s="623" t="str">
        <f>IF(Input_Sheet!X138="","",Input_Sheet!X138)</f>
        <v/>
      </c>
      <c r="C173" s="623"/>
      <c r="D173" s="620" t="str">
        <f>IF(Input_Sheet!AA138="","",Input_Sheet!AA138)</f>
        <v/>
      </c>
      <c r="E173" s="620"/>
      <c r="F173" s="620"/>
      <c r="G173" s="620"/>
      <c r="H173" s="252"/>
      <c r="I173" s="621" t="s">
        <v>1286</v>
      </c>
      <c r="J173" s="621"/>
      <c r="K173" s="621"/>
      <c r="L173" s="621"/>
      <c r="M173" s="621"/>
      <c r="N173" s="621"/>
      <c r="O173" s="621"/>
      <c r="P173" s="621"/>
      <c r="Q173" s="148"/>
      <c r="R173" s="731">
        <f>IFERROR(Input_Sheet!B182,"")</f>
        <v>0</v>
      </c>
      <c r="S173" s="732"/>
      <c r="T173" s="732"/>
      <c r="U173" s="732"/>
      <c r="V173" s="733"/>
      <c r="W173" s="726">
        <f>IFERROR(Input_Sheet!G182,"")</f>
        <v>0</v>
      </c>
      <c r="X173" s="727"/>
      <c r="Y173" s="217"/>
    </row>
    <row r="174" spans="1:25" x14ac:dyDescent="0.25">
      <c r="A174" s="214"/>
      <c r="B174" s="623" t="str">
        <f>IF(Input_Sheet!X139="","",Input_Sheet!X139)</f>
        <v/>
      </c>
      <c r="C174" s="623"/>
      <c r="D174" s="620" t="str">
        <f>IF(Input_Sheet!AA139="","",Input_Sheet!AA139)</f>
        <v/>
      </c>
      <c r="E174" s="620"/>
      <c r="F174" s="620"/>
      <c r="G174" s="620"/>
      <c r="H174" s="252"/>
      <c r="I174" s="620" t="str">
        <f>IF(Input_Sheet!AJ139="","",Input_Sheet!AJ139)</f>
        <v/>
      </c>
      <c r="J174" s="620"/>
      <c r="K174" s="620"/>
      <c r="L174" s="620"/>
      <c r="M174" s="620" t="str">
        <f>IF(Input_Sheet!AP139="","",Input_Sheet!AP139)</f>
        <v/>
      </c>
      <c r="N174" s="620"/>
      <c r="O174" s="620"/>
      <c r="P174" s="620"/>
      <c r="Q174" s="148"/>
      <c r="R174" s="728">
        <f>IFERROR(Input_Sheet!B183,"")</f>
        <v>0</v>
      </c>
      <c r="S174" s="729"/>
      <c r="T174" s="729"/>
      <c r="U174" s="729"/>
      <c r="V174" s="729"/>
      <c r="W174" s="729"/>
      <c r="X174" s="730"/>
      <c r="Y174" s="217"/>
    </row>
    <row r="175" spans="1:25" ht="15.75" thickBot="1" x14ac:dyDescent="0.3">
      <c r="A175" s="214"/>
      <c r="B175" s="623" t="str">
        <f>IF(Input_Sheet!X140="","",Input_Sheet!X140)</f>
        <v/>
      </c>
      <c r="C175" s="623"/>
      <c r="D175" s="620" t="str">
        <f>IF(Input_Sheet!AA140="","",Input_Sheet!AA140)</f>
        <v/>
      </c>
      <c r="E175" s="620"/>
      <c r="F175" s="620"/>
      <c r="G175" s="620"/>
      <c r="H175" s="252"/>
      <c r="I175" s="620" t="str">
        <f>IF(Input_Sheet!AJ140="","",Input_Sheet!AJ140)</f>
        <v/>
      </c>
      <c r="J175" s="620"/>
      <c r="K175" s="620"/>
      <c r="L175" s="620"/>
      <c r="M175" s="620" t="str">
        <f>IF(Input_Sheet!AP140="","",Input_Sheet!AP140)</f>
        <v/>
      </c>
      <c r="N175" s="620"/>
      <c r="O175" s="620"/>
      <c r="P175" s="620"/>
      <c r="Q175" s="148"/>
      <c r="R175" s="731">
        <f>IFERROR(Input_Sheet!B184,"")</f>
        <v>0</v>
      </c>
      <c r="S175" s="732"/>
      <c r="T175" s="732"/>
      <c r="U175" s="732"/>
      <c r="V175" s="733"/>
      <c r="W175" s="726">
        <f>IFERROR(Input_Sheet!G184,"")</f>
        <v>0</v>
      </c>
      <c r="X175" s="727"/>
      <c r="Y175" s="217"/>
    </row>
    <row r="176" spans="1:25" x14ac:dyDescent="0.25">
      <c r="A176" s="214"/>
      <c r="B176" s="623" t="str">
        <f>IF(Input_Sheet!X141="","",Input_Sheet!X141)</f>
        <v/>
      </c>
      <c r="C176" s="623"/>
      <c r="D176" s="620" t="str">
        <f>IF(Input_Sheet!AA141="","",Input_Sheet!AA141)</f>
        <v/>
      </c>
      <c r="E176" s="620"/>
      <c r="F176" s="620"/>
      <c r="G176" s="620"/>
      <c r="H176" s="252"/>
      <c r="I176" s="620" t="str">
        <f>IF(Input_Sheet!AJ141="","",Input_Sheet!AJ141)</f>
        <v/>
      </c>
      <c r="J176" s="620"/>
      <c r="K176" s="620"/>
      <c r="L176" s="620"/>
      <c r="M176" s="620" t="str">
        <f>IF(Input_Sheet!AP141="","",Input_Sheet!AP141)</f>
        <v/>
      </c>
      <c r="N176" s="620"/>
      <c r="O176" s="620"/>
      <c r="P176" s="620"/>
      <c r="Q176" s="148"/>
      <c r="R176" s="728">
        <f>IFERROR(Input_Sheet!B185,"")</f>
        <v>0</v>
      </c>
      <c r="S176" s="729"/>
      <c r="T176" s="729"/>
      <c r="U176" s="729"/>
      <c r="V176" s="729"/>
      <c r="W176" s="729"/>
      <c r="X176" s="730"/>
      <c r="Y176" s="217"/>
    </row>
    <row r="177" spans="1:25" ht="15.75" thickBot="1" x14ac:dyDescent="0.3">
      <c r="A177" s="214"/>
      <c r="B177" s="623" t="str">
        <f>IF(Input_Sheet!X142="","",Input_Sheet!X142)</f>
        <v/>
      </c>
      <c r="C177" s="623"/>
      <c r="D177" s="620" t="str">
        <f>IF(Input_Sheet!AA142="","",Input_Sheet!AA142)</f>
        <v/>
      </c>
      <c r="E177" s="620"/>
      <c r="F177" s="620"/>
      <c r="G177" s="620"/>
      <c r="H177" s="252"/>
      <c r="I177" s="620" t="str">
        <f>IF(Input_Sheet!AJ142="","",Input_Sheet!AJ142)</f>
        <v/>
      </c>
      <c r="J177" s="620"/>
      <c r="K177" s="620"/>
      <c r="L177" s="620"/>
      <c r="M177" s="620" t="str">
        <f>IF(Input_Sheet!AP142="","",Input_Sheet!AP142)</f>
        <v/>
      </c>
      <c r="N177" s="620"/>
      <c r="O177" s="620"/>
      <c r="P177" s="620"/>
      <c r="Q177" s="148"/>
      <c r="R177" s="731">
        <f>IFERROR(Input_Sheet!B186,"")</f>
        <v>0</v>
      </c>
      <c r="S177" s="732"/>
      <c r="T177" s="732"/>
      <c r="U177" s="732"/>
      <c r="V177" s="733"/>
      <c r="W177" s="726">
        <f>IFERROR(Input_Sheet!G186,"")</f>
        <v>0</v>
      </c>
      <c r="X177" s="727"/>
      <c r="Y177" s="217"/>
    </row>
    <row r="178" spans="1:25" x14ac:dyDescent="0.25">
      <c r="A178" s="214"/>
      <c r="B178" s="623" t="str">
        <f>IF(Input_Sheet!X143="","",Input_Sheet!X143)</f>
        <v/>
      </c>
      <c r="C178" s="623"/>
      <c r="D178" s="620" t="str">
        <f>IF(Input_Sheet!AA143="","",Input_Sheet!AA143)</f>
        <v/>
      </c>
      <c r="E178" s="620"/>
      <c r="F178" s="620"/>
      <c r="G178" s="620"/>
      <c r="H178" s="252"/>
      <c r="I178" s="620" t="str">
        <f>IF(Input_Sheet!AJ143="","",Input_Sheet!AJ143)</f>
        <v/>
      </c>
      <c r="J178" s="620"/>
      <c r="K178" s="620"/>
      <c r="L178" s="620"/>
      <c r="M178" s="620" t="str">
        <f>IF(Input_Sheet!AP143="","",Input_Sheet!AP143)</f>
        <v/>
      </c>
      <c r="N178" s="620"/>
      <c r="O178" s="620"/>
      <c r="P178" s="620"/>
      <c r="Q178" s="148"/>
      <c r="R178" s="728">
        <f>IFERROR(Input_Sheet!B187,"")</f>
        <v>0</v>
      </c>
      <c r="S178" s="729"/>
      <c r="T178" s="729"/>
      <c r="U178" s="729"/>
      <c r="V178" s="729"/>
      <c r="W178" s="729"/>
      <c r="X178" s="730"/>
      <c r="Y178" s="217"/>
    </row>
    <row r="179" spans="1:25" ht="15.75" thickBot="1" x14ac:dyDescent="0.3">
      <c r="A179" s="214"/>
      <c r="B179" s="623" t="str">
        <f>IF(Input_Sheet!X144="","",Input_Sheet!X144)</f>
        <v/>
      </c>
      <c r="C179" s="623"/>
      <c r="D179" s="620" t="str">
        <f>IF(Input_Sheet!AA144="","",Input_Sheet!AA144)</f>
        <v/>
      </c>
      <c r="E179" s="620"/>
      <c r="F179" s="620"/>
      <c r="G179" s="620"/>
      <c r="H179" s="252"/>
      <c r="I179" s="620" t="str">
        <f>IF(Input_Sheet!AJ144="","",Input_Sheet!AJ144)</f>
        <v/>
      </c>
      <c r="J179" s="620"/>
      <c r="K179" s="620"/>
      <c r="L179" s="620"/>
      <c r="M179" s="620" t="str">
        <f>IF(Input_Sheet!AP144="","",Input_Sheet!AP144)</f>
        <v/>
      </c>
      <c r="N179" s="620"/>
      <c r="O179" s="620"/>
      <c r="P179" s="620"/>
      <c r="Q179" s="148"/>
      <c r="R179" s="731">
        <f>IFERROR(Input_Sheet!B188,"")</f>
        <v>0</v>
      </c>
      <c r="S179" s="732"/>
      <c r="T179" s="732"/>
      <c r="U179" s="732"/>
      <c r="V179" s="733"/>
      <c r="W179" s="726">
        <f>IFERROR(Input_Sheet!G188,"")</f>
        <v>0</v>
      </c>
      <c r="X179" s="727"/>
      <c r="Y179" s="217"/>
    </row>
    <row r="180" spans="1:25" x14ac:dyDescent="0.25">
      <c r="A180" s="214"/>
      <c r="B180" s="623" t="str">
        <f>IF(Input_Sheet!X145="","",Input_Sheet!X145)</f>
        <v/>
      </c>
      <c r="C180" s="623"/>
      <c r="D180" s="620" t="str">
        <f>IF(Input_Sheet!AA145="","",Input_Sheet!AA145)</f>
        <v/>
      </c>
      <c r="E180" s="620"/>
      <c r="F180" s="620"/>
      <c r="G180" s="620"/>
      <c r="H180" s="252"/>
      <c r="I180" s="252"/>
      <c r="J180" s="252"/>
      <c r="K180" s="252"/>
      <c r="L180" s="252"/>
      <c r="M180" s="252"/>
      <c r="N180" s="252"/>
      <c r="Q180" s="143"/>
      <c r="R180" s="728">
        <f>IFERROR(Input_Sheet!B189,"")</f>
        <v>0</v>
      </c>
      <c r="S180" s="729"/>
      <c r="T180" s="729"/>
      <c r="U180" s="729"/>
      <c r="V180" s="729"/>
      <c r="W180" s="729"/>
      <c r="X180" s="730"/>
      <c r="Y180" s="217"/>
    </row>
    <row r="181" spans="1:25" ht="15.75" thickBot="1" x14ac:dyDescent="0.3">
      <c r="A181" s="214"/>
      <c r="H181" s="252"/>
      <c r="I181" s="252"/>
      <c r="J181" s="252"/>
      <c r="K181" s="252"/>
      <c r="L181" s="252"/>
      <c r="M181" s="252"/>
      <c r="N181" s="252"/>
      <c r="Q181" s="44"/>
      <c r="R181" s="731">
        <f>IFERROR(Input_Sheet!B190,"")</f>
        <v>0</v>
      </c>
      <c r="S181" s="732"/>
      <c r="T181" s="732"/>
      <c r="U181" s="732"/>
      <c r="V181" s="733"/>
      <c r="W181" s="726">
        <f>IFERROR(Input_Sheet!G190,"")</f>
        <v>0</v>
      </c>
      <c r="X181" s="727"/>
      <c r="Y181" s="217"/>
    </row>
    <row r="182" spans="1:25" ht="15.75" thickBot="1" x14ac:dyDescent="0.3">
      <c r="A182" s="214"/>
      <c r="B182" s="252"/>
      <c r="C182" s="252"/>
      <c r="D182" s="252"/>
      <c r="E182" s="252"/>
      <c r="F182" s="252"/>
      <c r="G182" s="252"/>
      <c r="H182" s="252"/>
      <c r="Q182" s="228"/>
      <c r="R182" s="228"/>
      <c r="S182" s="228"/>
      <c r="T182" s="228"/>
      <c r="U182" s="228"/>
      <c r="V182" s="228"/>
      <c r="W182" s="228"/>
      <c r="X182" s="228"/>
      <c r="Y182" s="203"/>
    </row>
    <row r="183" spans="1:25" x14ac:dyDescent="0.25">
      <c r="A183" s="214"/>
      <c r="B183" s="725" t="s">
        <v>272</v>
      </c>
      <c r="C183" s="725"/>
      <c r="D183" s="725"/>
      <c r="E183" s="725"/>
      <c r="F183" s="725"/>
      <c r="G183" s="725"/>
      <c r="H183" s="725"/>
      <c r="I183" s="725"/>
      <c r="J183" s="725"/>
      <c r="K183" s="725"/>
      <c r="L183" s="725"/>
      <c r="M183" s="725"/>
      <c r="N183" s="725"/>
      <c r="O183" s="725"/>
      <c r="P183" s="725"/>
      <c r="Q183" s="725"/>
      <c r="R183" s="725"/>
      <c r="S183" s="725"/>
      <c r="T183" s="725"/>
      <c r="U183" s="725"/>
      <c r="V183" s="725"/>
      <c r="W183" s="725"/>
      <c r="X183" s="725"/>
      <c r="Y183" s="203"/>
    </row>
    <row r="184" spans="1:25" x14ac:dyDescent="0.25">
      <c r="A184" s="214"/>
      <c r="B184" s="633" t="s">
        <v>273</v>
      </c>
      <c r="C184" s="633"/>
      <c r="D184" s="633"/>
      <c r="E184" s="633"/>
      <c r="F184" s="633"/>
      <c r="G184" s="633" t="s">
        <v>274</v>
      </c>
      <c r="H184" s="633"/>
      <c r="I184" s="633" t="s">
        <v>279</v>
      </c>
      <c r="J184" s="633"/>
      <c r="K184" s="633"/>
      <c r="L184" s="633"/>
      <c r="M184" s="633"/>
      <c r="N184" s="633" t="s">
        <v>275</v>
      </c>
      <c r="O184" s="633"/>
      <c r="P184" s="633" t="s">
        <v>276</v>
      </c>
      <c r="Q184" s="633"/>
      <c r="R184" s="633" t="s">
        <v>278</v>
      </c>
      <c r="S184" s="633"/>
      <c r="T184" s="633" t="s">
        <v>277</v>
      </c>
      <c r="U184" s="633"/>
      <c r="V184" s="633"/>
      <c r="W184" s="633"/>
      <c r="X184" s="633"/>
      <c r="Y184" s="203"/>
    </row>
    <row r="185" spans="1:25" x14ac:dyDescent="0.25">
      <c r="A185" s="214"/>
      <c r="B185" s="633">
        <f>IFERROR(Input_Sheet!C152,"")</f>
        <v>0</v>
      </c>
      <c r="C185" s="633"/>
      <c r="D185" s="633"/>
      <c r="E185" s="633"/>
      <c r="F185" s="633"/>
      <c r="G185" s="633">
        <f>IFERROR(Input_Sheet!K152,"")</f>
        <v>0</v>
      </c>
      <c r="H185" s="633"/>
      <c r="I185" s="633">
        <f>IFERROR(Input_Sheet!O152,"")</f>
        <v>0</v>
      </c>
      <c r="J185" s="633"/>
      <c r="K185" s="633"/>
      <c r="L185" s="633"/>
      <c r="M185" s="633"/>
      <c r="N185" s="633">
        <f>IFERROR(Input_Sheet!V152,"")</f>
        <v>0</v>
      </c>
      <c r="O185" s="633"/>
      <c r="P185" s="633">
        <f>IFERROR(Input_Sheet!Y152,"")</f>
        <v>0</v>
      </c>
      <c r="Q185" s="633"/>
      <c r="R185" s="633">
        <f>IFERROR(Input_Sheet!AA152,"")</f>
        <v>0</v>
      </c>
      <c r="S185" s="633"/>
      <c r="T185" s="633">
        <f>IFERROR(Input_Sheet!AD152,"")</f>
        <v>0</v>
      </c>
      <c r="U185" s="633"/>
      <c r="V185" s="633"/>
      <c r="W185" s="633"/>
      <c r="X185" s="633"/>
      <c r="Y185" s="203"/>
    </row>
    <row r="186" spans="1:25" x14ac:dyDescent="0.25">
      <c r="A186" s="214"/>
      <c r="B186" s="633">
        <f>IFERROR(Input_Sheet!C153,"")</f>
        <v>0</v>
      </c>
      <c r="C186" s="633"/>
      <c r="D186" s="633"/>
      <c r="E186" s="633"/>
      <c r="F186" s="633"/>
      <c r="G186" s="633">
        <f>IFERROR(Input_Sheet!K153,"")</f>
        <v>0</v>
      </c>
      <c r="H186" s="633"/>
      <c r="I186" s="633">
        <f>IFERROR(Input_Sheet!O153,"")</f>
        <v>0</v>
      </c>
      <c r="J186" s="633"/>
      <c r="K186" s="633"/>
      <c r="L186" s="633"/>
      <c r="M186" s="633"/>
      <c r="N186" s="633">
        <f>IFERROR(Input_Sheet!V153,"")</f>
        <v>0</v>
      </c>
      <c r="O186" s="633"/>
      <c r="P186" s="633">
        <f>IFERROR(Input_Sheet!Y153,"")</f>
        <v>0</v>
      </c>
      <c r="Q186" s="633"/>
      <c r="R186" s="633">
        <f>IFERROR(Input_Sheet!AA153,"")</f>
        <v>0</v>
      </c>
      <c r="S186" s="633"/>
      <c r="T186" s="633">
        <f>IFERROR(Input_Sheet!AD153,"")</f>
        <v>0</v>
      </c>
      <c r="U186" s="633"/>
      <c r="V186" s="633"/>
      <c r="W186" s="633"/>
      <c r="X186" s="633"/>
      <c r="Y186" s="203"/>
    </row>
    <row r="187" spans="1:25" ht="15.75" customHeight="1" x14ac:dyDescent="0.25">
      <c r="A187" s="214"/>
      <c r="B187" s="633">
        <f>IFERROR(Input_Sheet!C154,"")</f>
        <v>0</v>
      </c>
      <c r="C187" s="633"/>
      <c r="D187" s="633"/>
      <c r="E187" s="633"/>
      <c r="F187" s="633"/>
      <c r="G187" s="633">
        <f>IFERROR(Input_Sheet!K154,"")</f>
        <v>0</v>
      </c>
      <c r="H187" s="633"/>
      <c r="I187" s="633">
        <f>IFERROR(Input_Sheet!O154,"")</f>
        <v>0</v>
      </c>
      <c r="J187" s="633"/>
      <c r="K187" s="633"/>
      <c r="L187" s="633"/>
      <c r="M187" s="633"/>
      <c r="N187" s="633">
        <f>IFERROR(Input_Sheet!V154,"")</f>
        <v>0</v>
      </c>
      <c r="O187" s="633"/>
      <c r="P187" s="633">
        <f>IFERROR(Input_Sheet!Y154,"")</f>
        <v>0</v>
      </c>
      <c r="Q187" s="633"/>
      <c r="R187" s="633">
        <f>IFERROR(Input_Sheet!AA154,"")</f>
        <v>0</v>
      </c>
      <c r="S187" s="633"/>
      <c r="T187" s="633">
        <f>IFERROR(Input_Sheet!AD154,"")</f>
        <v>0</v>
      </c>
      <c r="U187" s="633"/>
      <c r="V187" s="633"/>
      <c r="W187" s="633"/>
      <c r="X187" s="633"/>
      <c r="Y187" s="203"/>
    </row>
    <row r="188" spans="1:25" ht="15.75" customHeight="1" x14ac:dyDescent="0.25">
      <c r="A188" s="214"/>
      <c r="B188" s="633">
        <f>IFERROR(Input_Sheet!C155,"")</f>
        <v>0</v>
      </c>
      <c r="C188" s="633"/>
      <c r="D188" s="633"/>
      <c r="E188" s="633"/>
      <c r="F188" s="633"/>
      <c r="G188" s="633">
        <f>IFERROR(Input_Sheet!K155,"")</f>
        <v>0</v>
      </c>
      <c r="H188" s="633"/>
      <c r="I188" s="633">
        <f>IFERROR(Input_Sheet!O155,"")</f>
        <v>0</v>
      </c>
      <c r="J188" s="633"/>
      <c r="K188" s="633"/>
      <c r="L188" s="633"/>
      <c r="M188" s="633"/>
      <c r="N188" s="633">
        <f>IFERROR(Input_Sheet!V155,"")</f>
        <v>0</v>
      </c>
      <c r="O188" s="633"/>
      <c r="P188" s="633">
        <f>IFERROR(Input_Sheet!Y155,"")</f>
        <v>0</v>
      </c>
      <c r="Q188" s="633"/>
      <c r="R188" s="633">
        <f>IFERROR(Input_Sheet!AA155,"")</f>
        <v>0</v>
      </c>
      <c r="S188" s="633"/>
      <c r="T188" s="633">
        <f>IFERROR(Input_Sheet!AD155,"")</f>
        <v>0</v>
      </c>
      <c r="U188" s="633"/>
      <c r="V188" s="633"/>
      <c r="W188" s="633"/>
      <c r="X188" s="633"/>
      <c r="Y188" s="203"/>
    </row>
    <row r="189" spans="1:25" ht="15.75" customHeight="1" x14ac:dyDescent="0.25">
      <c r="A189" s="214"/>
      <c r="B189" s="633">
        <f>IFERROR(Input_Sheet!C156,"")</f>
        <v>0</v>
      </c>
      <c r="C189" s="633"/>
      <c r="D189" s="633"/>
      <c r="E189" s="633"/>
      <c r="F189" s="633"/>
      <c r="G189" s="633">
        <f>IFERROR(Input_Sheet!K156,"")</f>
        <v>0</v>
      </c>
      <c r="H189" s="633"/>
      <c r="I189" s="633">
        <f>IFERROR(Input_Sheet!O156,"")</f>
        <v>0</v>
      </c>
      <c r="J189" s="633"/>
      <c r="K189" s="633"/>
      <c r="L189" s="633"/>
      <c r="M189" s="633"/>
      <c r="N189" s="633">
        <f>IFERROR(Input_Sheet!V156,"")</f>
        <v>0</v>
      </c>
      <c r="O189" s="633"/>
      <c r="P189" s="633">
        <f>IFERROR(Input_Sheet!Y156,"")</f>
        <v>0</v>
      </c>
      <c r="Q189" s="633"/>
      <c r="R189" s="633">
        <f>IFERROR(Input_Sheet!AA156,"")</f>
        <v>0</v>
      </c>
      <c r="S189" s="633"/>
      <c r="T189" s="633">
        <f>IFERROR(Input_Sheet!AD156,"")</f>
        <v>0</v>
      </c>
      <c r="U189" s="633"/>
      <c r="V189" s="633"/>
      <c r="W189" s="633"/>
      <c r="X189" s="633"/>
      <c r="Y189" s="203"/>
    </row>
    <row r="190" spans="1:25" ht="15.75" customHeight="1" x14ac:dyDescent="0.25">
      <c r="A190" s="214"/>
      <c r="Y190" s="203"/>
    </row>
    <row r="191" spans="1:25" ht="15.75" customHeight="1" x14ac:dyDescent="0.25">
      <c r="A191" s="214"/>
      <c r="Y191" s="203"/>
    </row>
    <row r="192" spans="1:25" ht="15.75" customHeight="1" thickBot="1" x14ac:dyDescent="0.3">
      <c r="A192" s="214"/>
      <c r="B192" s="632" t="s">
        <v>1223</v>
      </c>
      <c r="C192" s="632"/>
      <c r="D192" s="632"/>
      <c r="E192" s="632"/>
      <c r="F192" s="632"/>
      <c r="G192" s="632"/>
      <c r="H192" s="632"/>
      <c r="I192" s="632"/>
      <c r="J192" s="632"/>
      <c r="K192" s="632"/>
      <c r="L192" s="632"/>
      <c r="M192" s="632"/>
      <c r="N192" s="632"/>
      <c r="O192" s="632"/>
      <c r="P192" s="632"/>
      <c r="Q192" s="632"/>
      <c r="R192" s="632"/>
      <c r="S192" s="632"/>
      <c r="T192" s="632"/>
      <c r="U192" s="632"/>
      <c r="V192" s="632"/>
      <c r="W192" s="632"/>
      <c r="X192" s="632"/>
      <c r="Y192" s="203"/>
    </row>
    <row r="193" spans="1:25" ht="15.75" customHeight="1" x14ac:dyDescent="0.25">
      <c r="A193" s="214"/>
      <c r="B193" s="655">
        <f>Input_Sheet!G$4</f>
        <v>0</v>
      </c>
      <c r="C193" s="655"/>
      <c r="D193" s="655"/>
      <c r="E193" s="655"/>
      <c r="F193" s="655"/>
      <c r="G193" s="655"/>
      <c r="H193" s="655"/>
      <c r="I193" s="655"/>
      <c r="J193" s="655"/>
      <c r="K193" s="655"/>
      <c r="L193" s="655"/>
      <c r="M193" s="655"/>
      <c r="N193" s="655"/>
      <c r="O193" s="655"/>
      <c r="P193" s="655"/>
      <c r="Q193" s="655"/>
      <c r="R193" s="655"/>
      <c r="S193" s="655"/>
      <c r="T193" s="655"/>
      <c r="U193" s="655"/>
      <c r="V193" s="655"/>
      <c r="W193" s="655"/>
      <c r="X193" s="655"/>
      <c r="Y193" s="214"/>
    </row>
    <row r="194" spans="1:25" ht="15.75" customHeight="1" thickBot="1" x14ac:dyDescent="0.3">
      <c r="A194" s="214"/>
      <c r="B194" s="656"/>
      <c r="C194" s="656"/>
      <c r="D194" s="656"/>
      <c r="E194" s="656"/>
      <c r="F194" s="656"/>
      <c r="G194" s="656"/>
      <c r="H194" s="656"/>
      <c r="I194" s="656"/>
      <c r="J194" s="656"/>
      <c r="K194" s="656"/>
      <c r="L194" s="656"/>
      <c r="M194" s="656"/>
      <c r="N194" s="656"/>
      <c r="O194" s="656"/>
      <c r="P194" s="656"/>
      <c r="Q194" s="656"/>
      <c r="R194" s="656"/>
      <c r="S194" s="656"/>
      <c r="T194" s="656"/>
      <c r="U194" s="656"/>
      <c r="V194" s="656"/>
      <c r="W194" s="656"/>
      <c r="X194" s="656"/>
      <c r="Y194" s="214"/>
    </row>
    <row r="195" spans="1:25" ht="15.75" customHeight="1" thickBot="1" x14ac:dyDescent="0.3">
      <c r="A195" s="214"/>
      <c r="B195" s="629" t="s">
        <v>443</v>
      </c>
      <c r="C195" s="630"/>
      <c r="D195" s="630"/>
      <c r="E195" s="630"/>
      <c r="F195" s="630"/>
      <c r="G195" s="630"/>
      <c r="H195" s="630"/>
      <c r="I195" s="630"/>
      <c r="J195" s="630"/>
      <c r="K195" s="630"/>
      <c r="L195" s="630"/>
      <c r="M195" s="630"/>
      <c r="N195" s="630"/>
      <c r="O195" s="630"/>
      <c r="P195" s="630"/>
      <c r="Q195" s="630"/>
      <c r="R195" s="630"/>
      <c r="S195" s="630"/>
      <c r="T195" s="630"/>
      <c r="U195" s="630"/>
      <c r="V195" s="630"/>
      <c r="W195" s="630"/>
      <c r="X195" s="631"/>
      <c r="Y195" s="214"/>
    </row>
    <row r="196" spans="1:25" ht="15.75" customHeight="1" x14ac:dyDescent="0.25">
      <c r="A196" s="214"/>
      <c r="B196" s="628" t="str">
        <f>IF(Notes!B3="","",Notes!B3)</f>
        <v/>
      </c>
      <c r="C196" s="628"/>
      <c r="D196" s="628"/>
      <c r="E196" s="628"/>
      <c r="F196" s="628"/>
      <c r="G196" s="628"/>
      <c r="H196" s="628"/>
      <c r="I196" s="628"/>
      <c r="J196" s="628"/>
      <c r="K196" s="628"/>
      <c r="L196" s="628"/>
      <c r="M196" s="628"/>
      <c r="N196" s="628"/>
      <c r="O196" s="628"/>
      <c r="P196" s="628"/>
      <c r="Q196" s="628"/>
      <c r="R196" s="628"/>
      <c r="S196" s="628"/>
      <c r="T196" s="628"/>
      <c r="U196" s="628"/>
      <c r="V196" s="628"/>
      <c r="W196" s="628"/>
      <c r="X196" s="628"/>
      <c r="Y196" s="214"/>
    </row>
    <row r="197" spans="1:25" ht="15.75" customHeight="1" x14ac:dyDescent="0.25">
      <c r="A197" s="214"/>
      <c r="B197" s="628"/>
      <c r="C197" s="628"/>
      <c r="D197" s="628"/>
      <c r="E197" s="628"/>
      <c r="F197" s="628"/>
      <c r="G197" s="628"/>
      <c r="H197" s="628"/>
      <c r="I197" s="628"/>
      <c r="J197" s="628"/>
      <c r="K197" s="628"/>
      <c r="L197" s="628"/>
      <c r="M197" s="628"/>
      <c r="N197" s="628"/>
      <c r="O197" s="628"/>
      <c r="P197" s="628"/>
      <c r="Q197" s="628"/>
      <c r="R197" s="628"/>
      <c r="S197" s="628"/>
      <c r="T197" s="628"/>
      <c r="U197" s="628"/>
      <c r="V197" s="628"/>
      <c r="W197" s="628"/>
      <c r="X197" s="628"/>
      <c r="Y197" s="214"/>
    </row>
    <row r="198" spans="1:25" ht="15.75" customHeight="1" x14ac:dyDescent="0.25">
      <c r="A198" s="214"/>
      <c r="B198" s="628"/>
      <c r="C198" s="628"/>
      <c r="D198" s="628"/>
      <c r="E198" s="628"/>
      <c r="F198" s="628"/>
      <c r="G198" s="628"/>
      <c r="H198" s="628"/>
      <c r="I198" s="628"/>
      <c r="J198" s="628"/>
      <c r="K198" s="628"/>
      <c r="L198" s="628"/>
      <c r="M198" s="628"/>
      <c r="N198" s="628"/>
      <c r="O198" s="628"/>
      <c r="P198" s="628"/>
      <c r="Q198" s="628"/>
      <c r="R198" s="628"/>
      <c r="S198" s="628"/>
      <c r="T198" s="628"/>
      <c r="U198" s="628"/>
      <c r="V198" s="628"/>
      <c r="W198" s="628"/>
      <c r="X198" s="628"/>
      <c r="Y198" s="214"/>
    </row>
    <row r="199" spans="1:25" ht="15.75" customHeight="1" x14ac:dyDescent="0.25">
      <c r="A199" s="214"/>
      <c r="B199" s="628"/>
      <c r="C199" s="628"/>
      <c r="D199" s="628"/>
      <c r="E199" s="628"/>
      <c r="F199" s="628"/>
      <c r="G199" s="628"/>
      <c r="H199" s="628"/>
      <c r="I199" s="628"/>
      <c r="J199" s="628"/>
      <c r="K199" s="628"/>
      <c r="L199" s="628"/>
      <c r="M199" s="628"/>
      <c r="N199" s="628"/>
      <c r="O199" s="628"/>
      <c r="P199" s="628"/>
      <c r="Q199" s="628"/>
      <c r="R199" s="628"/>
      <c r="S199" s="628"/>
      <c r="T199" s="628"/>
      <c r="U199" s="628"/>
      <c r="V199" s="628"/>
      <c r="W199" s="628"/>
      <c r="X199" s="628"/>
      <c r="Y199" s="214"/>
    </row>
    <row r="200" spans="1:25" ht="15.75" customHeight="1" x14ac:dyDescent="0.25">
      <c r="A200" s="214"/>
      <c r="B200" s="628"/>
      <c r="C200" s="628"/>
      <c r="D200" s="628"/>
      <c r="E200" s="628"/>
      <c r="F200" s="628"/>
      <c r="G200" s="628"/>
      <c r="H200" s="628"/>
      <c r="I200" s="628"/>
      <c r="J200" s="628"/>
      <c r="K200" s="628"/>
      <c r="L200" s="628"/>
      <c r="M200" s="628"/>
      <c r="N200" s="628"/>
      <c r="O200" s="628"/>
      <c r="P200" s="628"/>
      <c r="Q200" s="628"/>
      <c r="R200" s="628"/>
      <c r="S200" s="628"/>
      <c r="T200" s="628"/>
      <c r="U200" s="628"/>
      <c r="V200" s="628"/>
      <c r="W200" s="628"/>
      <c r="X200" s="628"/>
      <c r="Y200" s="214"/>
    </row>
    <row r="201" spans="1:25" ht="15.75" customHeight="1" x14ac:dyDescent="0.25">
      <c r="A201" s="214"/>
      <c r="B201" s="628"/>
      <c r="C201" s="628"/>
      <c r="D201" s="628"/>
      <c r="E201" s="628"/>
      <c r="F201" s="628"/>
      <c r="G201" s="628"/>
      <c r="H201" s="628"/>
      <c r="I201" s="628"/>
      <c r="J201" s="628"/>
      <c r="K201" s="628"/>
      <c r="L201" s="628"/>
      <c r="M201" s="628"/>
      <c r="N201" s="628"/>
      <c r="O201" s="628"/>
      <c r="P201" s="628"/>
      <c r="Q201" s="628"/>
      <c r="R201" s="628"/>
      <c r="S201" s="628"/>
      <c r="T201" s="628"/>
      <c r="U201" s="628"/>
      <c r="V201" s="628"/>
      <c r="W201" s="628"/>
      <c r="X201" s="628"/>
      <c r="Y201" s="214"/>
    </row>
    <row r="202" spans="1:25" ht="15.75" customHeight="1" x14ac:dyDescent="0.25">
      <c r="A202" s="214"/>
      <c r="B202" s="628"/>
      <c r="C202" s="628"/>
      <c r="D202" s="628"/>
      <c r="E202" s="628"/>
      <c r="F202" s="628"/>
      <c r="G202" s="628"/>
      <c r="H202" s="628"/>
      <c r="I202" s="628"/>
      <c r="J202" s="628"/>
      <c r="K202" s="628"/>
      <c r="L202" s="628"/>
      <c r="M202" s="628"/>
      <c r="N202" s="628"/>
      <c r="O202" s="628"/>
      <c r="P202" s="628"/>
      <c r="Q202" s="628"/>
      <c r="R202" s="628"/>
      <c r="S202" s="628"/>
      <c r="T202" s="628"/>
      <c r="U202" s="628"/>
      <c r="V202" s="628"/>
      <c r="W202" s="628"/>
      <c r="X202" s="628"/>
      <c r="Y202" s="214"/>
    </row>
    <row r="203" spans="1:25" ht="15.75" customHeight="1" thickBot="1" x14ac:dyDescent="0.3">
      <c r="A203" s="214"/>
      <c r="Q203" s="142"/>
      <c r="R203" s="142"/>
      <c r="S203" s="142"/>
      <c r="T203" s="142"/>
      <c r="U203" s="142"/>
      <c r="V203" s="142"/>
      <c r="W203" s="142"/>
      <c r="X203" s="142"/>
      <c r="Y203" s="214"/>
    </row>
    <row r="204" spans="1:25" ht="15.75" customHeight="1" thickBot="1" x14ac:dyDescent="0.3">
      <c r="A204" s="214"/>
      <c r="B204" s="629" t="s">
        <v>441</v>
      </c>
      <c r="C204" s="630"/>
      <c r="D204" s="630"/>
      <c r="E204" s="630"/>
      <c r="F204" s="630"/>
      <c r="G204" s="630"/>
      <c r="H204" s="630"/>
      <c r="I204" s="630"/>
      <c r="J204" s="630"/>
      <c r="K204" s="630"/>
      <c r="L204" s="630"/>
      <c r="M204" s="630"/>
      <c r="N204" s="630"/>
      <c r="O204" s="630"/>
      <c r="P204" s="630"/>
      <c r="Q204" s="630"/>
      <c r="R204" s="630"/>
      <c r="S204" s="630"/>
      <c r="T204" s="630"/>
      <c r="U204" s="630"/>
      <c r="V204" s="630"/>
      <c r="W204" s="630"/>
      <c r="X204" s="631"/>
      <c r="Y204" s="214"/>
    </row>
    <row r="205" spans="1:25" ht="15.75" customHeight="1" x14ac:dyDescent="0.25">
      <c r="A205" s="214"/>
      <c r="B205" s="627" t="str">
        <f>IF(Notes!B6="","",Notes!B6)</f>
        <v/>
      </c>
      <c r="C205" s="627"/>
      <c r="D205" s="627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7"/>
      <c r="V205" s="627"/>
      <c r="W205" s="627"/>
      <c r="X205" s="627"/>
      <c r="Y205" s="214"/>
    </row>
    <row r="206" spans="1:25" ht="15.75" customHeight="1" x14ac:dyDescent="0.25">
      <c r="A206" s="214"/>
      <c r="B206" s="628"/>
      <c r="C206" s="628"/>
      <c r="D206" s="628"/>
      <c r="E206" s="628"/>
      <c r="F206" s="628"/>
      <c r="G206" s="628"/>
      <c r="H206" s="628"/>
      <c r="I206" s="628"/>
      <c r="J206" s="628"/>
      <c r="K206" s="628"/>
      <c r="L206" s="628"/>
      <c r="M206" s="628"/>
      <c r="N206" s="628"/>
      <c r="O206" s="628"/>
      <c r="P206" s="628"/>
      <c r="Q206" s="628"/>
      <c r="R206" s="628"/>
      <c r="S206" s="628"/>
      <c r="T206" s="628"/>
      <c r="U206" s="628"/>
      <c r="V206" s="628"/>
      <c r="W206" s="628"/>
      <c r="X206" s="628"/>
      <c r="Y206" s="214"/>
    </row>
    <row r="207" spans="1:25" ht="15.75" customHeight="1" x14ac:dyDescent="0.25">
      <c r="A207" s="214"/>
      <c r="B207" s="628"/>
      <c r="C207" s="628"/>
      <c r="D207" s="628"/>
      <c r="E207" s="628"/>
      <c r="F207" s="628"/>
      <c r="G207" s="628"/>
      <c r="H207" s="628"/>
      <c r="I207" s="628"/>
      <c r="J207" s="628"/>
      <c r="K207" s="628"/>
      <c r="L207" s="628"/>
      <c r="M207" s="628"/>
      <c r="N207" s="628"/>
      <c r="O207" s="628"/>
      <c r="P207" s="628"/>
      <c r="Q207" s="628"/>
      <c r="R207" s="628"/>
      <c r="S207" s="628"/>
      <c r="T207" s="628"/>
      <c r="U207" s="628"/>
      <c r="V207" s="628"/>
      <c r="W207" s="628"/>
      <c r="X207" s="628"/>
      <c r="Y207" s="214"/>
    </row>
    <row r="208" spans="1:25" ht="15.75" customHeight="1" x14ac:dyDescent="0.25">
      <c r="A208" s="214"/>
      <c r="B208" s="628"/>
      <c r="C208" s="628"/>
      <c r="D208" s="628"/>
      <c r="E208" s="628"/>
      <c r="F208" s="628"/>
      <c r="G208" s="628"/>
      <c r="H208" s="628"/>
      <c r="I208" s="628"/>
      <c r="J208" s="628"/>
      <c r="K208" s="628"/>
      <c r="L208" s="628"/>
      <c r="M208" s="628"/>
      <c r="N208" s="628"/>
      <c r="O208" s="628"/>
      <c r="P208" s="628"/>
      <c r="Q208" s="628"/>
      <c r="R208" s="628"/>
      <c r="S208" s="628"/>
      <c r="T208" s="628"/>
      <c r="U208" s="628"/>
      <c r="V208" s="628"/>
      <c r="W208" s="628"/>
      <c r="X208" s="628"/>
      <c r="Y208" s="214"/>
    </row>
    <row r="209" spans="1:25" ht="15.75" customHeight="1" x14ac:dyDescent="0.25">
      <c r="A209" s="214"/>
      <c r="B209" s="628"/>
      <c r="C209" s="628"/>
      <c r="D209" s="628"/>
      <c r="E209" s="628"/>
      <c r="F209" s="628"/>
      <c r="G209" s="628"/>
      <c r="H209" s="628"/>
      <c r="I209" s="628"/>
      <c r="J209" s="628"/>
      <c r="K209" s="628"/>
      <c r="L209" s="628"/>
      <c r="M209" s="628"/>
      <c r="N209" s="628"/>
      <c r="O209" s="628"/>
      <c r="P209" s="628"/>
      <c r="Q209" s="628"/>
      <c r="R209" s="628"/>
      <c r="S209" s="628"/>
      <c r="T209" s="628"/>
      <c r="U209" s="628"/>
      <c r="V209" s="628"/>
      <c r="W209" s="628"/>
      <c r="X209" s="628"/>
      <c r="Y209" s="214"/>
    </row>
    <row r="210" spans="1:25" ht="15.75" customHeight="1" x14ac:dyDescent="0.25">
      <c r="A210" s="214"/>
      <c r="B210" s="628"/>
      <c r="C210" s="628"/>
      <c r="D210" s="628"/>
      <c r="E210" s="628"/>
      <c r="F210" s="628"/>
      <c r="G210" s="628"/>
      <c r="H210" s="628"/>
      <c r="I210" s="628"/>
      <c r="J210" s="628"/>
      <c r="K210" s="628"/>
      <c r="L210" s="628"/>
      <c r="M210" s="628"/>
      <c r="N210" s="628"/>
      <c r="O210" s="628"/>
      <c r="P210" s="628"/>
      <c r="Q210" s="628"/>
      <c r="R210" s="628"/>
      <c r="S210" s="628"/>
      <c r="T210" s="628"/>
      <c r="U210" s="628"/>
      <c r="V210" s="628"/>
      <c r="W210" s="628"/>
      <c r="X210" s="628"/>
      <c r="Y210" s="214"/>
    </row>
    <row r="211" spans="1:25" ht="15.75" customHeight="1" x14ac:dyDescent="0.25">
      <c r="A211" s="214"/>
      <c r="B211" s="628"/>
      <c r="C211" s="628"/>
      <c r="D211" s="628"/>
      <c r="E211" s="628"/>
      <c r="F211" s="628"/>
      <c r="G211" s="628"/>
      <c r="H211" s="628"/>
      <c r="I211" s="628"/>
      <c r="J211" s="628"/>
      <c r="K211" s="628"/>
      <c r="L211" s="628"/>
      <c r="M211" s="628"/>
      <c r="N211" s="628"/>
      <c r="O211" s="628"/>
      <c r="P211" s="628"/>
      <c r="Q211" s="628"/>
      <c r="R211" s="628"/>
      <c r="S211" s="628"/>
      <c r="T211" s="628"/>
      <c r="U211" s="628"/>
      <c r="V211" s="628"/>
      <c r="W211" s="628"/>
      <c r="X211" s="628"/>
      <c r="Y211" s="214"/>
    </row>
    <row r="212" spans="1:25" ht="15.75" customHeight="1" thickBot="1" x14ac:dyDescent="0.3">
      <c r="A212" s="214"/>
      <c r="Q212" s="142"/>
      <c r="R212" s="142"/>
      <c r="S212" s="142"/>
      <c r="T212" s="142"/>
      <c r="U212" s="142"/>
      <c r="V212" s="142"/>
      <c r="W212" s="142"/>
      <c r="X212" s="142"/>
      <c r="Y212" s="214"/>
    </row>
    <row r="213" spans="1:25" ht="15.75" customHeight="1" thickBot="1" x14ac:dyDescent="0.3">
      <c r="A213" s="214"/>
      <c r="B213" s="629" t="s">
        <v>442</v>
      </c>
      <c r="C213" s="630"/>
      <c r="D213" s="630"/>
      <c r="E213" s="630"/>
      <c r="F213" s="630"/>
      <c r="G213" s="630"/>
      <c r="H213" s="630"/>
      <c r="I213" s="630"/>
      <c r="J213" s="630"/>
      <c r="K213" s="630"/>
      <c r="L213" s="630"/>
      <c r="M213" s="630"/>
      <c r="N213" s="630"/>
      <c r="O213" s="630"/>
      <c r="P213" s="630"/>
      <c r="Q213" s="630"/>
      <c r="R213" s="630"/>
      <c r="S213" s="630"/>
      <c r="T213" s="630"/>
      <c r="U213" s="630"/>
      <c r="V213" s="630"/>
      <c r="W213" s="630"/>
      <c r="X213" s="631"/>
      <c r="Y213" s="214"/>
    </row>
    <row r="214" spans="1:25" ht="15.75" customHeight="1" x14ac:dyDescent="0.25">
      <c r="A214" s="214"/>
      <c r="B214" s="628" t="str">
        <f>IF(Notes!B9="","",Notes!B9)</f>
        <v/>
      </c>
      <c r="C214" s="628"/>
      <c r="D214" s="628"/>
      <c r="E214" s="628"/>
      <c r="F214" s="628"/>
      <c r="G214" s="628"/>
      <c r="H214" s="628"/>
      <c r="I214" s="628"/>
      <c r="J214" s="628"/>
      <c r="K214" s="628"/>
      <c r="L214" s="628"/>
      <c r="M214" s="628"/>
      <c r="N214" s="628"/>
      <c r="O214" s="628"/>
      <c r="P214" s="628"/>
      <c r="Q214" s="628"/>
      <c r="R214" s="628"/>
      <c r="S214" s="628"/>
      <c r="T214" s="628"/>
      <c r="U214" s="628"/>
      <c r="V214" s="628"/>
      <c r="W214" s="628"/>
      <c r="X214" s="628"/>
      <c r="Y214" s="214"/>
    </row>
    <row r="215" spans="1:25" ht="15.75" customHeight="1" x14ac:dyDescent="0.25">
      <c r="A215" s="214"/>
      <c r="B215" s="628"/>
      <c r="C215" s="628"/>
      <c r="D215" s="628"/>
      <c r="E215" s="628"/>
      <c r="F215" s="628"/>
      <c r="G215" s="628"/>
      <c r="H215" s="628"/>
      <c r="I215" s="628"/>
      <c r="J215" s="628"/>
      <c r="K215" s="628"/>
      <c r="L215" s="628"/>
      <c r="M215" s="628"/>
      <c r="N215" s="628"/>
      <c r="O215" s="628"/>
      <c r="P215" s="628"/>
      <c r="Q215" s="628"/>
      <c r="R215" s="628"/>
      <c r="S215" s="628"/>
      <c r="T215" s="628"/>
      <c r="U215" s="628"/>
      <c r="V215" s="628"/>
      <c r="W215" s="628"/>
      <c r="X215" s="628"/>
      <c r="Y215" s="214"/>
    </row>
    <row r="216" spans="1:25" ht="15.75" customHeight="1" x14ac:dyDescent="0.25">
      <c r="A216" s="214"/>
      <c r="B216" s="628"/>
      <c r="C216" s="628"/>
      <c r="D216" s="628"/>
      <c r="E216" s="628"/>
      <c r="F216" s="628"/>
      <c r="G216" s="628"/>
      <c r="H216" s="628"/>
      <c r="I216" s="628"/>
      <c r="J216" s="628"/>
      <c r="K216" s="628"/>
      <c r="L216" s="628"/>
      <c r="M216" s="628"/>
      <c r="N216" s="628"/>
      <c r="O216" s="628"/>
      <c r="P216" s="628"/>
      <c r="Q216" s="628"/>
      <c r="R216" s="628"/>
      <c r="S216" s="628"/>
      <c r="T216" s="628"/>
      <c r="U216" s="628"/>
      <c r="V216" s="628"/>
      <c r="W216" s="628"/>
      <c r="X216" s="628"/>
      <c r="Y216" s="214"/>
    </row>
    <row r="217" spans="1:25" ht="15.75" customHeight="1" x14ac:dyDescent="0.25">
      <c r="A217" s="214"/>
      <c r="B217" s="628"/>
      <c r="C217" s="628"/>
      <c r="D217" s="628"/>
      <c r="E217" s="628"/>
      <c r="F217" s="628"/>
      <c r="G217" s="628"/>
      <c r="H217" s="628"/>
      <c r="I217" s="628"/>
      <c r="J217" s="628"/>
      <c r="K217" s="628"/>
      <c r="L217" s="628"/>
      <c r="M217" s="628"/>
      <c r="N217" s="628"/>
      <c r="O217" s="628"/>
      <c r="P217" s="628"/>
      <c r="Q217" s="628"/>
      <c r="R217" s="628"/>
      <c r="S217" s="628"/>
      <c r="T217" s="628"/>
      <c r="U217" s="628"/>
      <c r="V217" s="628"/>
      <c r="W217" s="628"/>
      <c r="X217" s="628"/>
      <c r="Y217" s="214"/>
    </row>
    <row r="218" spans="1:25" ht="15.75" customHeight="1" x14ac:dyDescent="0.25">
      <c r="A218" s="214"/>
      <c r="B218" s="628"/>
      <c r="C218" s="628"/>
      <c r="D218" s="628"/>
      <c r="E218" s="628"/>
      <c r="F218" s="628"/>
      <c r="G218" s="628"/>
      <c r="H218" s="628"/>
      <c r="I218" s="628"/>
      <c r="J218" s="628"/>
      <c r="K218" s="628"/>
      <c r="L218" s="628"/>
      <c r="M218" s="628"/>
      <c r="N218" s="628"/>
      <c r="O218" s="628"/>
      <c r="P218" s="628"/>
      <c r="Q218" s="628"/>
      <c r="R218" s="628"/>
      <c r="S218" s="628"/>
      <c r="T218" s="628"/>
      <c r="U218" s="628"/>
      <c r="V218" s="628"/>
      <c r="W218" s="628"/>
      <c r="X218" s="628"/>
      <c r="Y218" s="214"/>
    </row>
    <row r="219" spans="1:25" ht="15" customHeight="1" x14ac:dyDescent="0.25">
      <c r="A219" s="214"/>
      <c r="B219" s="628"/>
      <c r="C219" s="628"/>
      <c r="D219" s="628"/>
      <c r="E219" s="628"/>
      <c r="F219" s="628"/>
      <c r="G219" s="628"/>
      <c r="H219" s="628"/>
      <c r="I219" s="628"/>
      <c r="J219" s="628"/>
      <c r="K219" s="628"/>
      <c r="L219" s="628"/>
      <c r="M219" s="628"/>
      <c r="N219" s="628"/>
      <c r="O219" s="628"/>
      <c r="P219" s="628"/>
      <c r="Q219" s="628"/>
      <c r="R219" s="628"/>
      <c r="S219" s="628"/>
      <c r="T219" s="628"/>
      <c r="U219" s="628"/>
      <c r="V219" s="628"/>
      <c r="W219" s="628"/>
      <c r="X219" s="628"/>
      <c r="Y219" s="214"/>
    </row>
    <row r="220" spans="1:25" x14ac:dyDescent="0.25">
      <c r="A220" s="214"/>
      <c r="B220" s="628"/>
      <c r="C220" s="628"/>
      <c r="D220" s="628"/>
      <c r="E220" s="628"/>
      <c r="F220" s="628"/>
      <c r="G220" s="628"/>
      <c r="H220" s="628"/>
      <c r="I220" s="628"/>
      <c r="J220" s="628"/>
      <c r="K220" s="628"/>
      <c r="L220" s="628"/>
      <c r="M220" s="628"/>
      <c r="N220" s="628"/>
      <c r="O220" s="628"/>
      <c r="P220" s="628"/>
      <c r="Q220" s="628"/>
      <c r="R220" s="628"/>
      <c r="S220" s="628"/>
      <c r="T220" s="628"/>
      <c r="U220" s="628"/>
      <c r="V220" s="628"/>
      <c r="W220" s="628"/>
      <c r="X220" s="628"/>
      <c r="Y220" s="214"/>
    </row>
    <row r="221" spans="1:25" ht="15.75" thickBot="1" x14ac:dyDescent="0.3">
      <c r="A221" s="214"/>
      <c r="Q221" s="142"/>
      <c r="R221" s="142"/>
      <c r="S221" s="142"/>
      <c r="T221" s="142"/>
      <c r="U221" s="142"/>
      <c r="V221" s="142"/>
      <c r="W221" s="142"/>
      <c r="X221" s="142"/>
      <c r="Y221" s="214"/>
    </row>
    <row r="222" spans="1:25" ht="15.75" thickBot="1" x14ac:dyDescent="0.3">
      <c r="A222" s="214"/>
      <c r="B222" s="629" t="s">
        <v>440</v>
      </c>
      <c r="C222" s="630"/>
      <c r="D222" s="630"/>
      <c r="E222" s="630"/>
      <c r="F222" s="630"/>
      <c r="G222" s="630"/>
      <c r="H222" s="630"/>
      <c r="I222" s="630"/>
      <c r="J222" s="630"/>
      <c r="K222" s="630"/>
      <c r="L222" s="630"/>
      <c r="M222" s="630"/>
      <c r="N222" s="630"/>
      <c r="O222" s="630"/>
      <c r="P222" s="630"/>
      <c r="Q222" s="630"/>
      <c r="R222" s="630"/>
      <c r="S222" s="630"/>
      <c r="T222" s="630"/>
      <c r="U222" s="630"/>
      <c r="V222" s="630"/>
      <c r="W222" s="630"/>
      <c r="X222" s="631"/>
      <c r="Y222" s="214"/>
    </row>
    <row r="223" spans="1:25" x14ac:dyDescent="0.25">
      <c r="A223" s="214"/>
      <c r="B223" s="628" t="str">
        <f>IF(Notes!B12="","",Notes!B12)</f>
        <v/>
      </c>
      <c r="C223" s="628"/>
      <c r="D223" s="628"/>
      <c r="E223" s="628"/>
      <c r="F223" s="628"/>
      <c r="G223" s="628"/>
      <c r="H223" s="628"/>
      <c r="I223" s="628"/>
      <c r="J223" s="628"/>
      <c r="K223" s="628"/>
      <c r="L223" s="628"/>
      <c r="M223" s="628"/>
      <c r="N223" s="628"/>
      <c r="O223" s="628"/>
      <c r="P223" s="628"/>
      <c r="Q223" s="628"/>
      <c r="R223" s="628"/>
      <c r="S223" s="628"/>
      <c r="T223" s="628"/>
      <c r="U223" s="628"/>
      <c r="V223" s="628"/>
      <c r="W223" s="628"/>
      <c r="X223" s="628"/>
      <c r="Y223" s="214"/>
    </row>
    <row r="224" spans="1:25" x14ac:dyDescent="0.25">
      <c r="A224" s="214"/>
      <c r="B224" s="628"/>
      <c r="C224" s="628"/>
      <c r="D224" s="628"/>
      <c r="E224" s="628"/>
      <c r="F224" s="628"/>
      <c r="G224" s="628"/>
      <c r="H224" s="628"/>
      <c r="I224" s="628"/>
      <c r="J224" s="628"/>
      <c r="K224" s="628"/>
      <c r="L224" s="628"/>
      <c r="M224" s="628"/>
      <c r="N224" s="628"/>
      <c r="O224" s="628"/>
      <c r="P224" s="628"/>
      <c r="Q224" s="628"/>
      <c r="R224" s="628"/>
      <c r="S224" s="628"/>
      <c r="T224" s="628"/>
      <c r="U224" s="628"/>
      <c r="V224" s="628"/>
      <c r="W224" s="628"/>
      <c r="X224" s="628"/>
      <c r="Y224" s="214"/>
    </row>
    <row r="225" spans="1:25" x14ac:dyDescent="0.25">
      <c r="A225" s="214"/>
      <c r="B225" s="628"/>
      <c r="C225" s="628"/>
      <c r="D225" s="628"/>
      <c r="E225" s="628"/>
      <c r="F225" s="628"/>
      <c r="G225" s="628"/>
      <c r="H225" s="628"/>
      <c r="I225" s="628"/>
      <c r="J225" s="628"/>
      <c r="K225" s="628"/>
      <c r="L225" s="628"/>
      <c r="M225" s="628"/>
      <c r="N225" s="628"/>
      <c r="O225" s="628"/>
      <c r="P225" s="628"/>
      <c r="Q225" s="628"/>
      <c r="R225" s="628"/>
      <c r="S225" s="628"/>
      <c r="T225" s="628"/>
      <c r="U225" s="628"/>
      <c r="V225" s="628"/>
      <c r="W225" s="628"/>
      <c r="X225" s="628"/>
      <c r="Y225" s="214"/>
    </row>
    <row r="226" spans="1:25" x14ac:dyDescent="0.25">
      <c r="A226" s="214"/>
      <c r="B226" s="628"/>
      <c r="C226" s="628"/>
      <c r="D226" s="628"/>
      <c r="E226" s="628"/>
      <c r="F226" s="628"/>
      <c r="G226" s="628"/>
      <c r="H226" s="628"/>
      <c r="I226" s="628"/>
      <c r="J226" s="628"/>
      <c r="K226" s="628"/>
      <c r="L226" s="628"/>
      <c r="M226" s="628"/>
      <c r="N226" s="628"/>
      <c r="O226" s="628"/>
      <c r="P226" s="628"/>
      <c r="Q226" s="628"/>
      <c r="R226" s="628"/>
      <c r="S226" s="628"/>
      <c r="T226" s="628"/>
      <c r="U226" s="628"/>
      <c r="V226" s="628"/>
      <c r="W226" s="628"/>
      <c r="X226" s="628"/>
      <c r="Y226" s="214"/>
    </row>
    <row r="227" spans="1:25" x14ac:dyDescent="0.25">
      <c r="A227" s="214"/>
      <c r="B227" s="628"/>
      <c r="C227" s="628"/>
      <c r="D227" s="628"/>
      <c r="E227" s="628"/>
      <c r="F227" s="628"/>
      <c r="G227" s="628"/>
      <c r="H227" s="628"/>
      <c r="I227" s="628"/>
      <c r="J227" s="628"/>
      <c r="K227" s="628"/>
      <c r="L227" s="628"/>
      <c r="M227" s="628"/>
      <c r="N227" s="628"/>
      <c r="O227" s="628"/>
      <c r="P227" s="628"/>
      <c r="Q227" s="628"/>
      <c r="R227" s="628"/>
      <c r="S227" s="628"/>
      <c r="T227" s="628"/>
      <c r="U227" s="628"/>
      <c r="V227" s="628"/>
      <c r="W227" s="628"/>
      <c r="X227" s="628"/>
      <c r="Y227" s="214"/>
    </row>
    <row r="228" spans="1:25" x14ac:dyDescent="0.25">
      <c r="A228" s="214"/>
      <c r="B228" s="628"/>
      <c r="C228" s="628"/>
      <c r="D228" s="628"/>
      <c r="E228" s="628"/>
      <c r="F228" s="628"/>
      <c r="G228" s="628"/>
      <c r="H228" s="628"/>
      <c r="I228" s="628"/>
      <c r="J228" s="628"/>
      <c r="K228" s="628"/>
      <c r="L228" s="628"/>
      <c r="M228" s="628"/>
      <c r="N228" s="628"/>
      <c r="O228" s="628"/>
      <c r="P228" s="628"/>
      <c r="Q228" s="628"/>
      <c r="R228" s="628"/>
      <c r="S228" s="628"/>
      <c r="T228" s="628"/>
      <c r="U228" s="628"/>
      <c r="V228" s="628"/>
      <c r="W228" s="628"/>
      <c r="X228" s="628"/>
      <c r="Y228" s="214"/>
    </row>
    <row r="229" spans="1:25" x14ac:dyDescent="0.25">
      <c r="A229" s="214"/>
      <c r="B229" s="628"/>
      <c r="C229" s="628"/>
      <c r="D229" s="628"/>
      <c r="E229" s="628"/>
      <c r="F229" s="628"/>
      <c r="G229" s="628"/>
      <c r="H229" s="628"/>
      <c r="I229" s="628"/>
      <c r="J229" s="628"/>
      <c r="K229" s="628"/>
      <c r="L229" s="628"/>
      <c r="M229" s="628"/>
      <c r="N229" s="628"/>
      <c r="O229" s="628"/>
      <c r="P229" s="628"/>
      <c r="Q229" s="628"/>
      <c r="R229" s="628"/>
      <c r="S229" s="628"/>
      <c r="T229" s="628"/>
      <c r="U229" s="628"/>
      <c r="V229" s="628"/>
      <c r="W229" s="628"/>
      <c r="X229" s="628"/>
      <c r="Y229" s="214"/>
    </row>
    <row r="230" spans="1:25" x14ac:dyDescent="0.25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</row>
  </sheetData>
  <sheetProtection sheet="1" objects="1" scenarios="1"/>
  <mergeCells count="656">
    <mergeCell ref="T45:W45"/>
    <mergeCell ref="T46:W46"/>
    <mergeCell ref="R176:X176"/>
    <mergeCell ref="R177:V177"/>
    <mergeCell ref="W177:X177"/>
    <mergeCell ref="R178:X178"/>
    <mergeCell ref="R150:X150"/>
    <mergeCell ref="R151:V151"/>
    <mergeCell ref="W151:X151"/>
    <mergeCell ref="R152:X152"/>
    <mergeCell ref="R153:V153"/>
    <mergeCell ref="W153:X153"/>
    <mergeCell ref="R154:X154"/>
    <mergeCell ref="R155:V155"/>
    <mergeCell ref="W155:X155"/>
    <mergeCell ref="R156:X156"/>
    <mergeCell ref="R157:V157"/>
    <mergeCell ref="R149:X149"/>
    <mergeCell ref="W157:X157"/>
    <mergeCell ref="R158:X158"/>
    <mergeCell ref="R159:V159"/>
    <mergeCell ref="W159:X159"/>
    <mergeCell ref="R160:X160"/>
    <mergeCell ref="R161:V161"/>
    <mergeCell ref="B193:X194"/>
    <mergeCell ref="B196:X202"/>
    <mergeCell ref="R179:V179"/>
    <mergeCell ref="W179:X179"/>
    <mergeCell ref="R168:X168"/>
    <mergeCell ref="R169:V169"/>
    <mergeCell ref="W169:X169"/>
    <mergeCell ref="R170:X170"/>
    <mergeCell ref="R171:V171"/>
    <mergeCell ref="W171:X171"/>
    <mergeCell ref="R172:X172"/>
    <mergeCell ref="R173:V173"/>
    <mergeCell ref="W173:X173"/>
    <mergeCell ref="R180:X180"/>
    <mergeCell ref="R181:V181"/>
    <mergeCell ref="W181:X181"/>
    <mergeCell ref="R174:X174"/>
    <mergeCell ref="R175:V175"/>
    <mergeCell ref="W175:X175"/>
    <mergeCell ref="P188:Q188"/>
    <mergeCell ref="R188:S188"/>
    <mergeCell ref="T188:X188"/>
    <mergeCell ref="P189:Q189"/>
    <mergeCell ref="R189:S189"/>
    <mergeCell ref="W161:X161"/>
    <mergeCell ref="R162:X162"/>
    <mergeCell ref="R163:V163"/>
    <mergeCell ref="W163:X163"/>
    <mergeCell ref="R164:X164"/>
    <mergeCell ref="R165:V165"/>
    <mergeCell ref="W165:X165"/>
    <mergeCell ref="R166:X166"/>
    <mergeCell ref="R167:V167"/>
    <mergeCell ref="W167:X167"/>
    <mergeCell ref="B184:F184"/>
    <mergeCell ref="B185:F185"/>
    <mergeCell ref="B188:F188"/>
    <mergeCell ref="G188:H188"/>
    <mergeCell ref="I188:M188"/>
    <mergeCell ref="B183:X183"/>
    <mergeCell ref="B186:F186"/>
    <mergeCell ref="G186:H186"/>
    <mergeCell ref="I186:M186"/>
    <mergeCell ref="N186:O186"/>
    <mergeCell ref="P186:Q186"/>
    <mergeCell ref="R186:S186"/>
    <mergeCell ref="T186:X186"/>
    <mergeCell ref="B187:F187"/>
    <mergeCell ref="G187:H187"/>
    <mergeCell ref="I187:M187"/>
    <mergeCell ref="N187:O187"/>
    <mergeCell ref="P187:Q187"/>
    <mergeCell ref="R187:S187"/>
    <mergeCell ref="T187:X187"/>
    <mergeCell ref="N188:O188"/>
    <mergeCell ref="T189:X189"/>
    <mergeCell ref="P184:Q184"/>
    <mergeCell ref="G184:H184"/>
    <mergeCell ref="I184:M184"/>
    <mergeCell ref="N184:O184"/>
    <mergeCell ref="R184:S184"/>
    <mergeCell ref="G185:H185"/>
    <mergeCell ref="I185:M185"/>
    <mergeCell ref="N185:O185"/>
    <mergeCell ref="P185:Q185"/>
    <mergeCell ref="R185:S185"/>
    <mergeCell ref="T184:X184"/>
    <mergeCell ref="T185:X185"/>
    <mergeCell ref="B4:D4"/>
    <mergeCell ref="E4:X4"/>
    <mergeCell ref="G38:H38"/>
    <mergeCell ref="G52:H52"/>
    <mergeCell ref="G53:H53"/>
    <mergeCell ref="G24:H24"/>
    <mergeCell ref="G25:H25"/>
    <mergeCell ref="G26:H26"/>
    <mergeCell ref="G27:H27"/>
    <mergeCell ref="G28:H28"/>
    <mergeCell ref="G29:H29"/>
    <mergeCell ref="G30:H30"/>
    <mergeCell ref="G31:H31"/>
    <mergeCell ref="G46:H46"/>
    <mergeCell ref="G47:H47"/>
    <mergeCell ref="G48:H48"/>
    <mergeCell ref="G49:H49"/>
    <mergeCell ref="G39:H39"/>
    <mergeCell ref="G40:H40"/>
    <mergeCell ref="G41:H41"/>
    <mergeCell ref="G43:H43"/>
    <mergeCell ref="G44:H44"/>
    <mergeCell ref="G45:H45"/>
    <mergeCell ref="G32:H32"/>
    <mergeCell ref="B146:H146"/>
    <mergeCell ref="I146:J146"/>
    <mergeCell ref="K146:X146"/>
    <mergeCell ref="B67:G67"/>
    <mergeCell ref="B68:G68"/>
    <mergeCell ref="B69:G69"/>
    <mergeCell ref="B70:G70"/>
    <mergeCell ref="B71:G71"/>
    <mergeCell ref="B72:G72"/>
    <mergeCell ref="B73:G73"/>
    <mergeCell ref="B143:H143"/>
    <mergeCell ref="I143:J143"/>
    <mergeCell ref="K143:X143"/>
    <mergeCell ref="B144:H144"/>
    <mergeCell ref="I144:J144"/>
    <mergeCell ref="K144:X144"/>
    <mergeCell ref="B142:H142"/>
    <mergeCell ref="I142:J142"/>
    <mergeCell ref="K142:X142"/>
    <mergeCell ref="B141:X141"/>
    <mergeCell ref="B139:H139"/>
    <mergeCell ref="B132:X132"/>
    <mergeCell ref="B120:P120"/>
    <mergeCell ref="B121:P121"/>
    <mergeCell ref="I139:J139"/>
    <mergeCell ref="K139:X139"/>
    <mergeCell ref="B137:H137"/>
    <mergeCell ref="T58:W58"/>
    <mergeCell ref="I92:X92"/>
    <mergeCell ref="I93:X93"/>
    <mergeCell ref="I94:X94"/>
    <mergeCell ref="I95:X95"/>
    <mergeCell ref="I96:X96"/>
    <mergeCell ref="B91:X91"/>
    <mergeCell ref="B74:G74"/>
    <mergeCell ref="B77:G77"/>
    <mergeCell ref="B78:G78"/>
    <mergeCell ref="B80:G80"/>
    <mergeCell ref="B81:G81"/>
    <mergeCell ref="B82:G82"/>
    <mergeCell ref="B79:G79"/>
    <mergeCell ref="G93:H93"/>
    <mergeCell ref="B94:F94"/>
    <mergeCell ref="G94:H94"/>
    <mergeCell ref="B92:F92"/>
    <mergeCell ref="G92:H92"/>
    <mergeCell ref="B117:P117"/>
    <mergeCell ref="B118:P118"/>
    <mergeCell ref="B127:P127"/>
    <mergeCell ref="O58:R58"/>
    <mergeCell ref="O52:R52"/>
    <mergeCell ref="V20:X20"/>
    <mergeCell ref="Q17:S18"/>
    <mergeCell ref="B119:P119"/>
    <mergeCell ref="J33:M33"/>
    <mergeCell ref="J34:M34"/>
    <mergeCell ref="J35:M35"/>
    <mergeCell ref="J36:M36"/>
    <mergeCell ref="J39:M39"/>
    <mergeCell ref="J40:M40"/>
    <mergeCell ref="J37:M37"/>
    <mergeCell ref="J38:M38"/>
    <mergeCell ref="B64:X65"/>
    <mergeCell ref="J45:M45"/>
    <mergeCell ref="B50:D50"/>
    <mergeCell ref="E50:F50"/>
    <mergeCell ref="E49:F49"/>
    <mergeCell ref="E47:F47"/>
    <mergeCell ref="E48:F48"/>
    <mergeCell ref="E43:F43"/>
    <mergeCell ref="J42:M42"/>
    <mergeCell ref="J43:M43"/>
    <mergeCell ref="O110:T110"/>
    <mergeCell ref="B122:P122"/>
    <mergeCell ref="I138:J138"/>
    <mergeCell ref="K138:X138"/>
    <mergeCell ref="B135:H135"/>
    <mergeCell ref="I135:J135"/>
    <mergeCell ref="K135:X135"/>
    <mergeCell ref="B136:H136"/>
    <mergeCell ref="I136:J136"/>
    <mergeCell ref="K136:X136"/>
    <mergeCell ref="B133:H133"/>
    <mergeCell ref="I133:J133"/>
    <mergeCell ref="K133:X133"/>
    <mergeCell ref="B134:H134"/>
    <mergeCell ref="I134:J134"/>
    <mergeCell ref="K134:X134"/>
    <mergeCell ref="K137:X137"/>
    <mergeCell ref="B138:H138"/>
    <mergeCell ref="B123:P123"/>
    <mergeCell ref="B129:X130"/>
    <mergeCell ref="I137:J137"/>
    <mergeCell ref="B125:P125"/>
    <mergeCell ref="B124:P124"/>
    <mergeCell ref="B126:P126"/>
    <mergeCell ref="B115:G115"/>
    <mergeCell ref="I115:N115"/>
    <mergeCell ref="O115:T115"/>
    <mergeCell ref="B112:G112"/>
    <mergeCell ref="I112:N112"/>
    <mergeCell ref="O112:T112"/>
    <mergeCell ref="B113:G113"/>
    <mergeCell ref="I113:N113"/>
    <mergeCell ref="O113:T113"/>
    <mergeCell ref="B114:G114"/>
    <mergeCell ref="I114:N114"/>
    <mergeCell ref="O114:T114"/>
    <mergeCell ref="B45:D45"/>
    <mergeCell ref="B31:D31"/>
    <mergeCell ref="E31:F31"/>
    <mergeCell ref="J49:M49"/>
    <mergeCell ref="J50:M50"/>
    <mergeCell ref="J51:M51"/>
    <mergeCell ref="J52:M52"/>
    <mergeCell ref="V27:X27"/>
    <mergeCell ref="O24:Q24"/>
    <mergeCell ref="R32:S32"/>
    <mergeCell ref="R37:S37"/>
    <mergeCell ref="R25:S25"/>
    <mergeCell ref="J44:M44"/>
    <mergeCell ref="R38:S38"/>
    <mergeCell ref="T49:W49"/>
    <mergeCell ref="V30:X30"/>
    <mergeCell ref="R31:S31"/>
    <mergeCell ref="R36:S36"/>
    <mergeCell ref="J30:M30"/>
    <mergeCell ref="J31:M31"/>
    <mergeCell ref="J32:M32"/>
    <mergeCell ref="R24:S24"/>
    <mergeCell ref="R30:S30"/>
    <mergeCell ref="R35:S35"/>
    <mergeCell ref="V22:X22"/>
    <mergeCell ref="V19:X19"/>
    <mergeCell ref="I17:O17"/>
    <mergeCell ref="I19:O19"/>
    <mergeCell ref="V26:X26"/>
    <mergeCell ref="V23:X23"/>
    <mergeCell ref="B39:D39"/>
    <mergeCell ref="E39:F39"/>
    <mergeCell ref="E33:F33"/>
    <mergeCell ref="J23:M23"/>
    <mergeCell ref="O31:Q31"/>
    <mergeCell ref="V31:X31"/>
    <mergeCell ref="B23:H23"/>
    <mergeCell ref="O23:S23"/>
    <mergeCell ref="B30:D30"/>
    <mergeCell ref="E30:F30"/>
    <mergeCell ref="B27:D27"/>
    <mergeCell ref="D17:F17"/>
    <mergeCell ref="I20:O21"/>
    <mergeCell ref="I18:O18"/>
    <mergeCell ref="D18:F18"/>
    <mergeCell ref="B17:C18"/>
    <mergeCell ref="B32:D32"/>
    <mergeCell ref="E32:F32"/>
    <mergeCell ref="G51:H51"/>
    <mergeCell ref="R28:S28"/>
    <mergeCell ref="R34:S34"/>
    <mergeCell ref="R39:S39"/>
    <mergeCell ref="O34:Q34"/>
    <mergeCell ref="O35:Q35"/>
    <mergeCell ref="O36:Q36"/>
    <mergeCell ref="O37:Q37"/>
    <mergeCell ref="R27:S27"/>
    <mergeCell ref="G37:H37"/>
    <mergeCell ref="G34:H34"/>
    <mergeCell ref="G35:H35"/>
    <mergeCell ref="G36:H36"/>
    <mergeCell ref="O38:Q38"/>
    <mergeCell ref="O39:Q39"/>
    <mergeCell ref="R33:S33"/>
    <mergeCell ref="R29:S29"/>
    <mergeCell ref="O32:Q32"/>
    <mergeCell ref="O33:Q33"/>
    <mergeCell ref="G50:H50"/>
    <mergeCell ref="O46:R46"/>
    <mergeCell ref="O45:R45"/>
    <mergeCell ref="O44:R44"/>
    <mergeCell ref="O53:R53"/>
    <mergeCell ref="O54:R54"/>
    <mergeCell ref="O55:R55"/>
    <mergeCell ref="O57:R57"/>
    <mergeCell ref="T48:W48"/>
    <mergeCell ref="B95:F95"/>
    <mergeCell ref="G95:H95"/>
    <mergeCell ref="B96:F96"/>
    <mergeCell ref="G96:H96"/>
    <mergeCell ref="B93:F93"/>
    <mergeCell ref="E53:F53"/>
    <mergeCell ref="T50:W50"/>
    <mergeCell ref="T51:W51"/>
    <mergeCell ref="B53:D53"/>
    <mergeCell ref="B51:D51"/>
    <mergeCell ref="E51:F51"/>
    <mergeCell ref="T52:W52"/>
    <mergeCell ref="T53:W53"/>
    <mergeCell ref="T54:W54"/>
    <mergeCell ref="T55:W55"/>
    <mergeCell ref="T56:W56"/>
    <mergeCell ref="J48:M48"/>
    <mergeCell ref="O48:R48"/>
    <mergeCell ref="O56:R56"/>
    <mergeCell ref="E44:F44"/>
    <mergeCell ref="B43:D43"/>
    <mergeCell ref="O41:R41"/>
    <mergeCell ref="O42:R42"/>
    <mergeCell ref="O43:R43"/>
    <mergeCell ref="T41:W41"/>
    <mergeCell ref="T42:W42"/>
    <mergeCell ref="T43:W43"/>
    <mergeCell ref="T44:W44"/>
    <mergeCell ref="E42:F42"/>
    <mergeCell ref="G42:H42"/>
    <mergeCell ref="T57:W57"/>
    <mergeCell ref="J46:M46"/>
    <mergeCell ref="J47:M47"/>
    <mergeCell ref="O28:Q28"/>
    <mergeCell ref="O29:Q29"/>
    <mergeCell ref="O30:Q30"/>
    <mergeCell ref="R26:S26"/>
    <mergeCell ref="B52:D52"/>
    <mergeCell ref="E52:F52"/>
    <mergeCell ref="B46:D46"/>
    <mergeCell ref="E46:F46"/>
    <mergeCell ref="B49:D49"/>
    <mergeCell ref="B47:D47"/>
    <mergeCell ref="E41:F41"/>
    <mergeCell ref="B41:D41"/>
    <mergeCell ref="B38:D38"/>
    <mergeCell ref="E38:F38"/>
    <mergeCell ref="B48:D48"/>
    <mergeCell ref="E45:F45"/>
    <mergeCell ref="B44:D44"/>
    <mergeCell ref="B42:D42"/>
    <mergeCell ref="O49:R49"/>
    <mergeCell ref="O50:R50"/>
    <mergeCell ref="O51:R51"/>
    <mergeCell ref="B40:D40"/>
    <mergeCell ref="E40:F40"/>
    <mergeCell ref="B29:D29"/>
    <mergeCell ref="E29:F29"/>
    <mergeCell ref="V24:X24"/>
    <mergeCell ref="J24:M24"/>
    <mergeCell ref="J25:M25"/>
    <mergeCell ref="J26:M26"/>
    <mergeCell ref="J27:M27"/>
    <mergeCell ref="J28:M28"/>
    <mergeCell ref="O25:Q25"/>
    <mergeCell ref="O26:Q26"/>
    <mergeCell ref="O27:Q27"/>
    <mergeCell ref="G33:H33"/>
    <mergeCell ref="B28:D28"/>
    <mergeCell ref="E28:F28"/>
    <mergeCell ref="B37:D37"/>
    <mergeCell ref="E37:F37"/>
    <mergeCell ref="B24:D24"/>
    <mergeCell ref="E24:F24"/>
    <mergeCell ref="B33:D33"/>
    <mergeCell ref="F11:H12"/>
    <mergeCell ref="J11:M12"/>
    <mergeCell ref="N11:P12"/>
    <mergeCell ref="R11:U12"/>
    <mergeCell ref="V11:X12"/>
    <mergeCell ref="E27:F27"/>
    <mergeCell ref="B36:D36"/>
    <mergeCell ref="E36:F36"/>
    <mergeCell ref="B25:D25"/>
    <mergeCell ref="E25:F25"/>
    <mergeCell ref="B34:D34"/>
    <mergeCell ref="E34:F34"/>
    <mergeCell ref="B26:D26"/>
    <mergeCell ref="E26:F26"/>
    <mergeCell ref="B35:D35"/>
    <mergeCell ref="E35:F35"/>
    <mergeCell ref="U16:X16"/>
    <mergeCell ref="V18:X18"/>
    <mergeCell ref="Q16:S16"/>
    <mergeCell ref="V28:X28"/>
    <mergeCell ref="V29:X29"/>
    <mergeCell ref="V17:X17"/>
    <mergeCell ref="V25:X25"/>
    <mergeCell ref="V21:X21"/>
    <mergeCell ref="B2:X3"/>
    <mergeCell ref="I16:O16"/>
    <mergeCell ref="J7:K7"/>
    <mergeCell ref="T8:X8"/>
    <mergeCell ref="J6:K6"/>
    <mergeCell ref="L6:P6"/>
    <mergeCell ref="Q6:S6"/>
    <mergeCell ref="B5:D5"/>
    <mergeCell ref="E5:I5"/>
    <mergeCell ref="J5:K5"/>
    <mergeCell ref="L5:P5"/>
    <mergeCell ref="Q5:S5"/>
    <mergeCell ref="B8:D8"/>
    <mergeCell ref="E8:I8"/>
    <mergeCell ref="B6:D6"/>
    <mergeCell ref="E6:I6"/>
    <mergeCell ref="T5:X5"/>
    <mergeCell ref="T6:X6"/>
    <mergeCell ref="T7:X7"/>
    <mergeCell ref="L7:P7"/>
    <mergeCell ref="F14:H14"/>
    <mergeCell ref="N14:P14"/>
    <mergeCell ref="V14:X14"/>
    <mergeCell ref="B13:H13"/>
    <mergeCell ref="Q7:S7"/>
    <mergeCell ref="B7:D7"/>
    <mergeCell ref="E7:I7"/>
    <mergeCell ref="B11:E12"/>
    <mergeCell ref="R69:W69"/>
    <mergeCell ref="N74:P74"/>
    <mergeCell ref="N79:P79"/>
    <mergeCell ref="R76:U76"/>
    <mergeCell ref="N69:P69"/>
    <mergeCell ref="R70:X70"/>
    <mergeCell ref="R71:X71"/>
    <mergeCell ref="R72:X72"/>
    <mergeCell ref="R73:X73"/>
    <mergeCell ref="R74:X74"/>
    <mergeCell ref="R77:X77"/>
    <mergeCell ref="R78:X78"/>
    <mergeCell ref="R79:X79"/>
    <mergeCell ref="N67:X67"/>
    <mergeCell ref="B10:X10"/>
    <mergeCell ref="J8:K8"/>
    <mergeCell ref="Q8:S8"/>
    <mergeCell ref="L8:P8"/>
    <mergeCell ref="J13:P13"/>
    <mergeCell ref="R13:X13"/>
    <mergeCell ref="N70:P70"/>
    <mergeCell ref="N71:P71"/>
    <mergeCell ref="N72:P72"/>
    <mergeCell ref="N81:P81"/>
    <mergeCell ref="N82:P82"/>
    <mergeCell ref="I71:L71"/>
    <mergeCell ref="I72:L72"/>
    <mergeCell ref="E86:K86"/>
    <mergeCell ref="B83:G83"/>
    <mergeCell ref="B76:G76"/>
    <mergeCell ref="B87:D87"/>
    <mergeCell ref="B88:D88"/>
    <mergeCell ref="B89:D89"/>
    <mergeCell ref="E87:K87"/>
    <mergeCell ref="L87:M87"/>
    <mergeCell ref="O109:T109"/>
    <mergeCell ref="I99:X99"/>
    <mergeCell ref="I100:X100"/>
    <mergeCell ref="B106:G106"/>
    <mergeCell ref="I106:N106"/>
    <mergeCell ref="O106:T106"/>
    <mergeCell ref="B107:G107"/>
    <mergeCell ref="B105:G105"/>
    <mergeCell ref="I105:T105"/>
    <mergeCell ref="B102:F102"/>
    <mergeCell ref="G102:H102"/>
    <mergeCell ref="B1:X1"/>
    <mergeCell ref="B63:X63"/>
    <mergeCell ref="B128:X128"/>
    <mergeCell ref="R85:U85"/>
    <mergeCell ref="R84:U84"/>
    <mergeCell ref="R83:U83"/>
    <mergeCell ref="E88:K88"/>
    <mergeCell ref="L88:M88"/>
    <mergeCell ref="E89:K89"/>
    <mergeCell ref="L89:M89"/>
    <mergeCell ref="B85:K85"/>
    <mergeCell ref="N75:P75"/>
    <mergeCell ref="N76:P76"/>
    <mergeCell ref="N77:P77"/>
    <mergeCell ref="N80:P80"/>
    <mergeCell ref="I68:L68"/>
    <mergeCell ref="I69:L69"/>
    <mergeCell ref="B110:G110"/>
    <mergeCell ref="I110:N110"/>
    <mergeCell ref="B111:G111"/>
    <mergeCell ref="I111:N111"/>
    <mergeCell ref="O111:T111"/>
    <mergeCell ref="I97:X97"/>
    <mergeCell ref="I98:X98"/>
    <mergeCell ref="R80:X80"/>
    <mergeCell ref="R81:X81"/>
    <mergeCell ref="B145:H145"/>
    <mergeCell ref="I145:J145"/>
    <mergeCell ref="K145:X145"/>
    <mergeCell ref="B108:G108"/>
    <mergeCell ref="I108:N108"/>
    <mergeCell ref="O108:T108"/>
    <mergeCell ref="B101:F101"/>
    <mergeCell ref="G101:H101"/>
    <mergeCell ref="I101:X101"/>
    <mergeCell ref="B99:F99"/>
    <mergeCell ref="G99:H99"/>
    <mergeCell ref="B100:F100"/>
    <mergeCell ref="G100:H100"/>
    <mergeCell ref="B97:F97"/>
    <mergeCell ref="G97:H97"/>
    <mergeCell ref="B98:F98"/>
    <mergeCell ref="G98:H98"/>
    <mergeCell ref="I107:N107"/>
    <mergeCell ref="O107:T107"/>
    <mergeCell ref="B109:G109"/>
    <mergeCell ref="I109:N109"/>
    <mergeCell ref="B86:D86"/>
    <mergeCell ref="B158:C158"/>
    <mergeCell ref="D158:G158"/>
    <mergeCell ref="B159:C159"/>
    <mergeCell ref="D159:G159"/>
    <mergeCell ref="B151:C151"/>
    <mergeCell ref="D151:G151"/>
    <mergeCell ref="B152:C152"/>
    <mergeCell ref="D152:G152"/>
    <mergeCell ref="B153:C153"/>
    <mergeCell ref="D153:G153"/>
    <mergeCell ref="B154:C154"/>
    <mergeCell ref="D154:G154"/>
    <mergeCell ref="B166:C166"/>
    <mergeCell ref="D166:G166"/>
    <mergeCell ref="B167:C167"/>
    <mergeCell ref="D167:G167"/>
    <mergeCell ref="B168:C168"/>
    <mergeCell ref="D168:G168"/>
    <mergeCell ref="B169:C169"/>
    <mergeCell ref="D169:G169"/>
    <mergeCell ref="B160:C160"/>
    <mergeCell ref="D160:G160"/>
    <mergeCell ref="B161:C161"/>
    <mergeCell ref="D161:G161"/>
    <mergeCell ref="B162:C162"/>
    <mergeCell ref="D162:G162"/>
    <mergeCell ref="B163:C163"/>
    <mergeCell ref="D163:G163"/>
    <mergeCell ref="B164:C164"/>
    <mergeCell ref="D164:G164"/>
    <mergeCell ref="B175:C175"/>
    <mergeCell ref="D175:G175"/>
    <mergeCell ref="B176:C176"/>
    <mergeCell ref="D176:G176"/>
    <mergeCell ref="B177:C177"/>
    <mergeCell ref="D177:G177"/>
    <mergeCell ref="B170:C170"/>
    <mergeCell ref="D170:G170"/>
    <mergeCell ref="B171:C171"/>
    <mergeCell ref="D171:G171"/>
    <mergeCell ref="B172:C172"/>
    <mergeCell ref="D172:G172"/>
    <mergeCell ref="B173:C173"/>
    <mergeCell ref="D173:G173"/>
    <mergeCell ref="B174:C174"/>
    <mergeCell ref="D174:G174"/>
    <mergeCell ref="I168:J168"/>
    <mergeCell ref="K168:N168"/>
    <mergeCell ref="K159:N159"/>
    <mergeCell ref="I160:J160"/>
    <mergeCell ref="K160:N160"/>
    <mergeCell ref="I161:J161"/>
    <mergeCell ref="K161:N161"/>
    <mergeCell ref="I162:J162"/>
    <mergeCell ref="K162:N162"/>
    <mergeCell ref="I163:J163"/>
    <mergeCell ref="K163:N163"/>
    <mergeCell ref="I159:J159"/>
    <mergeCell ref="K165:N165"/>
    <mergeCell ref="I166:J166"/>
    <mergeCell ref="K166:N166"/>
    <mergeCell ref="I167:J167"/>
    <mergeCell ref="K167:N167"/>
    <mergeCell ref="I156:J156"/>
    <mergeCell ref="K156:N156"/>
    <mergeCell ref="I157:J157"/>
    <mergeCell ref="K157:N157"/>
    <mergeCell ref="I158:J158"/>
    <mergeCell ref="K158:N158"/>
    <mergeCell ref="B165:C165"/>
    <mergeCell ref="B150:G150"/>
    <mergeCell ref="I150:N150"/>
    <mergeCell ref="I151:J151"/>
    <mergeCell ref="K151:N151"/>
    <mergeCell ref="I152:J152"/>
    <mergeCell ref="K152:N152"/>
    <mergeCell ref="I153:J153"/>
    <mergeCell ref="K153:N153"/>
    <mergeCell ref="I154:J154"/>
    <mergeCell ref="K154:N154"/>
    <mergeCell ref="D165:G165"/>
    <mergeCell ref="B155:C155"/>
    <mergeCell ref="D155:G155"/>
    <mergeCell ref="B156:C156"/>
    <mergeCell ref="D156:G156"/>
    <mergeCell ref="B157:C157"/>
    <mergeCell ref="D157:G157"/>
    <mergeCell ref="B205:X211"/>
    <mergeCell ref="B214:X220"/>
    <mergeCell ref="B223:X229"/>
    <mergeCell ref="B195:X195"/>
    <mergeCell ref="B204:X204"/>
    <mergeCell ref="B213:X213"/>
    <mergeCell ref="B222:X222"/>
    <mergeCell ref="B192:X192"/>
    <mergeCell ref="I169:J169"/>
    <mergeCell ref="K169:N169"/>
    <mergeCell ref="I170:J170"/>
    <mergeCell ref="K170:N170"/>
    <mergeCell ref="I171:J171"/>
    <mergeCell ref="K171:N171"/>
    <mergeCell ref="B180:C180"/>
    <mergeCell ref="D180:G180"/>
    <mergeCell ref="B178:C178"/>
    <mergeCell ref="D178:G178"/>
    <mergeCell ref="B179:C179"/>
    <mergeCell ref="D179:G179"/>
    <mergeCell ref="B189:F189"/>
    <mergeCell ref="G189:H189"/>
    <mergeCell ref="I189:M189"/>
    <mergeCell ref="N189:O189"/>
    <mergeCell ref="B16:F16"/>
    <mergeCell ref="M178:P178"/>
    <mergeCell ref="M179:P179"/>
    <mergeCell ref="I174:L174"/>
    <mergeCell ref="I173:P173"/>
    <mergeCell ref="I175:L175"/>
    <mergeCell ref="I176:L176"/>
    <mergeCell ref="I177:L177"/>
    <mergeCell ref="I178:L178"/>
    <mergeCell ref="I179:L179"/>
    <mergeCell ref="M174:P174"/>
    <mergeCell ref="M175:P175"/>
    <mergeCell ref="M176:P176"/>
    <mergeCell ref="M177:P177"/>
    <mergeCell ref="I102:X102"/>
    <mergeCell ref="B103:F103"/>
    <mergeCell ref="G103:H103"/>
    <mergeCell ref="I103:X103"/>
    <mergeCell ref="B149:N149"/>
    <mergeCell ref="I164:J164"/>
    <mergeCell ref="K164:N164"/>
    <mergeCell ref="I165:J165"/>
    <mergeCell ref="I155:J155"/>
    <mergeCell ref="K155:N155"/>
  </mergeCells>
  <conditionalFormatting sqref="J24:M28">
    <cfRule type="expression" dxfId="75" priority="34">
      <formula>$J24=""</formula>
    </cfRule>
    <cfRule type="expression" dxfId="74" priority="174">
      <formula>AND(J24&lt;&gt;"",MOD(ROW(),2)=0)</formula>
    </cfRule>
  </conditionalFormatting>
  <conditionalFormatting sqref="U17:X31">
    <cfRule type="expression" dxfId="73" priority="172">
      <formula>AND($V17&lt;&gt;"",MOD(ROW(),2)=1)</formula>
    </cfRule>
  </conditionalFormatting>
  <conditionalFormatting sqref="J31:M40">
    <cfRule type="expression" dxfId="72" priority="163">
      <formula>$J31=""</formula>
    </cfRule>
    <cfRule type="expression" dxfId="71" priority="171">
      <formula>AND($J31&lt;&gt;"",MOD(ROW(),2)=1)</formula>
    </cfRule>
  </conditionalFormatting>
  <conditionalFormatting sqref="B50:H53 G24:H41 B24:D49 G43:H49">
    <cfRule type="expression" dxfId="70" priority="169">
      <formula>AND($B24&lt;&gt;"",MOD(ROW(),2)=0)</formula>
    </cfRule>
  </conditionalFormatting>
  <conditionalFormatting sqref="B50:H53">
    <cfRule type="expression" dxfId="69" priority="168">
      <formula>$B50=""</formula>
    </cfRule>
  </conditionalFormatting>
  <conditionalFormatting sqref="O35:S39">
    <cfRule type="expression" dxfId="68" priority="167">
      <formula>$O35=""</formula>
    </cfRule>
  </conditionalFormatting>
  <conditionalFormatting sqref="J23:M23">
    <cfRule type="expression" dxfId="67" priority="166">
      <formula>$J$23=""</formula>
    </cfRule>
  </conditionalFormatting>
  <conditionalFormatting sqref="J30:M30">
    <cfRule type="expression" dxfId="66" priority="164">
      <formula>$J$30=""</formula>
    </cfRule>
  </conditionalFormatting>
  <conditionalFormatting sqref="J42:M42">
    <cfRule type="expression" dxfId="65" priority="162">
      <formula>$J$42=""</formula>
    </cfRule>
  </conditionalFormatting>
  <conditionalFormatting sqref="U26:X31">
    <cfRule type="expression" dxfId="64" priority="160">
      <formula>$U26=""</formula>
    </cfRule>
  </conditionalFormatting>
  <conditionalFormatting sqref="U25">
    <cfRule type="expression" dxfId="63" priority="155">
      <formula>$U25=""</formula>
    </cfRule>
  </conditionalFormatting>
  <conditionalFormatting sqref="V25:X25">
    <cfRule type="expression" dxfId="62" priority="154">
      <formula>$U25=""</formula>
    </cfRule>
  </conditionalFormatting>
  <conditionalFormatting sqref="V24:X24">
    <cfRule type="expression" dxfId="61" priority="153">
      <formula>$U24=""</formula>
    </cfRule>
  </conditionalFormatting>
  <conditionalFormatting sqref="V23:X23">
    <cfRule type="expression" dxfId="60" priority="152">
      <formula>$U23=""</formula>
    </cfRule>
  </conditionalFormatting>
  <conditionalFormatting sqref="V22:X22">
    <cfRule type="expression" dxfId="59" priority="151">
      <formula>$U22=""</formula>
    </cfRule>
  </conditionalFormatting>
  <conditionalFormatting sqref="V21:X21">
    <cfRule type="expression" dxfId="58" priority="150">
      <formula>$U21=""</formula>
    </cfRule>
  </conditionalFormatting>
  <conditionalFormatting sqref="V20:X20">
    <cfRule type="expression" dxfId="57" priority="149">
      <formula>$U20=""</formula>
    </cfRule>
  </conditionalFormatting>
  <conditionalFormatting sqref="V19:X19">
    <cfRule type="expression" dxfId="56" priority="148">
      <formula>$U19=""</formula>
    </cfRule>
  </conditionalFormatting>
  <conditionalFormatting sqref="V18:X18">
    <cfRule type="expression" dxfId="55" priority="147">
      <formula>$U18=""</formula>
    </cfRule>
  </conditionalFormatting>
  <conditionalFormatting sqref="V17:X17">
    <cfRule type="expression" dxfId="54" priority="146">
      <formula>$U17=""</formula>
    </cfRule>
  </conditionalFormatting>
  <conditionalFormatting sqref="U17:U24">
    <cfRule type="expression" dxfId="53" priority="145">
      <formula>$U17=""</formula>
    </cfRule>
  </conditionalFormatting>
  <conditionalFormatting sqref="I68:L69">
    <cfRule type="expression" dxfId="52" priority="144">
      <formula>$I$69=""</formula>
    </cfRule>
  </conditionalFormatting>
  <conditionalFormatting sqref="I71:L72">
    <cfRule type="expression" dxfId="51" priority="143">
      <formula>$I$72=""</formula>
    </cfRule>
  </conditionalFormatting>
  <conditionalFormatting sqref="N68:P68">
    <cfRule type="expression" dxfId="50" priority="1104">
      <formula>OR($O68="",$O68=0)</formula>
    </cfRule>
  </conditionalFormatting>
  <conditionalFormatting sqref="N74:P74 N69:P69 N79:P79">
    <cfRule type="expression" dxfId="49" priority="1108">
      <formula>$N69=0</formula>
    </cfRule>
  </conditionalFormatting>
  <conditionalFormatting sqref="R83:U83">
    <cfRule type="expression" dxfId="48" priority="1109">
      <formula>$R$84=""</formula>
    </cfRule>
  </conditionalFormatting>
  <conditionalFormatting sqref="N70:P70">
    <cfRule type="expression" dxfId="47" priority="1111">
      <formula>OR($N70="",$N70=0)</formula>
    </cfRule>
  </conditionalFormatting>
  <conditionalFormatting sqref="N71:P71">
    <cfRule type="expression" dxfId="46" priority="70">
      <formula>OR($N71="",$N71=0)</formula>
    </cfRule>
  </conditionalFormatting>
  <conditionalFormatting sqref="R84:U85">
    <cfRule type="expression" dxfId="45" priority="1132">
      <formula>$R84=""</formula>
    </cfRule>
  </conditionalFormatting>
  <conditionalFormatting sqref="N72:P72">
    <cfRule type="expression" dxfId="44" priority="62">
      <formula>OR($N72="",$N72=0)</formula>
    </cfRule>
  </conditionalFormatting>
  <conditionalFormatting sqref="N75:P75">
    <cfRule type="expression" dxfId="43" priority="61">
      <formula>OR($N75="",$N75=0)</formula>
    </cfRule>
  </conditionalFormatting>
  <conditionalFormatting sqref="N76:P76">
    <cfRule type="expression" dxfId="42" priority="60">
      <formula>OR($N76="",$N76=0)</formula>
    </cfRule>
  </conditionalFormatting>
  <conditionalFormatting sqref="N77:P77">
    <cfRule type="expression" dxfId="41" priority="59">
      <formula>OR($N77="",$N77=0)</formula>
    </cfRule>
  </conditionalFormatting>
  <conditionalFormatting sqref="N80:P80">
    <cfRule type="expression" dxfId="40" priority="58">
      <formula>OR($N80="",$N80=0)</formula>
    </cfRule>
  </conditionalFormatting>
  <conditionalFormatting sqref="N81:P81">
    <cfRule type="expression" dxfId="39" priority="57">
      <formula>OR($N81="",$N81=0)</formula>
    </cfRule>
  </conditionalFormatting>
  <conditionalFormatting sqref="N82:P82">
    <cfRule type="expression" dxfId="38" priority="56">
      <formula>OR($N82="",$N82=0)</formula>
    </cfRule>
  </conditionalFormatting>
  <conditionalFormatting sqref="O42:R46">
    <cfRule type="expression" dxfId="37" priority="54">
      <formula>AND(O42&lt;&gt;"",MOD(ROW(),2)=0)</formula>
    </cfRule>
  </conditionalFormatting>
  <conditionalFormatting sqref="O35:S39 O24:R34">
    <cfRule type="expression" dxfId="36" priority="1263">
      <formula>AND($O24&lt;&gt;"",MOD(ROW(),2)=0)</formula>
    </cfRule>
  </conditionalFormatting>
  <conditionalFormatting sqref="O42:R46">
    <cfRule type="expression" dxfId="35" priority="1265">
      <formula>$O42=""</formula>
    </cfRule>
  </conditionalFormatting>
  <conditionalFormatting sqref="J54:M58">
    <cfRule type="expression" dxfId="34" priority="46">
      <formula>$J54=""</formula>
    </cfRule>
  </conditionalFormatting>
  <conditionalFormatting sqref="B151:G180 I151:N171">
    <cfRule type="cellIs" dxfId="33" priority="45" operator="equal">
      <formula>""</formula>
    </cfRule>
  </conditionalFormatting>
  <conditionalFormatting sqref="G42:H42">
    <cfRule type="expression" dxfId="32" priority="44">
      <formula>AND($B42&lt;&gt;"",MOD(ROW(),2)=0)</formula>
    </cfRule>
  </conditionalFormatting>
  <conditionalFormatting sqref="E42:F42">
    <cfRule type="expression" dxfId="31" priority="41">
      <formula>AND($B43&lt;&gt;"",MOD(ROW(),2)=0)</formula>
    </cfRule>
  </conditionalFormatting>
  <conditionalFormatting sqref="E44:F44">
    <cfRule type="expression" dxfId="30" priority="42">
      <formula>AND($B45&lt;&gt;"",MOD(ROW(),2)=0)</formula>
    </cfRule>
  </conditionalFormatting>
  <conditionalFormatting sqref="E45:F49">
    <cfRule type="expression" dxfId="29" priority="35">
      <formula>AND($B46&lt;&gt;"",MOD(ROW(),2)=0)</formula>
    </cfRule>
  </conditionalFormatting>
  <conditionalFormatting sqref="E43:F43">
    <cfRule type="expression" dxfId="28" priority="39">
      <formula>AND($B44&lt;&gt;"",MOD(ROW(),2)=0)</formula>
    </cfRule>
  </conditionalFormatting>
  <conditionalFormatting sqref="E41:F41">
    <cfRule type="expression" dxfId="27" priority="38">
      <formula>AND($B42&lt;&gt;"",MOD(ROW(),2)=0)</formula>
    </cfRule>
  </conditionalFormatting>
  <conditionalFormatting sqref="E24:F40">
    <cfRule type="expression" dxfId="26" priority="36">
      <formula>AND($B25&lt;&gt;"",MOD(ROW(),2)=0)</formula>
    </cfRule>
  </conditionalFormatting>
  <conditionalFormatting sqref="J43:M52">
    <cfRule type="expression" dxfId="25" priority="32">
      <formula>$J43=""</formula>
    </cfRule>
    <cfRule type="expression" dxfId="24" priority="33">
      <formula>AND(J43&lt;&gt;"",MOD(ROW(),2)=1)</formula>
    </cfRule>
  </conditionalFormatting>
  <conditionalFormatting sqref="O49:R49">
    <cfRule type="expression" dxfId="23" priority="30">
      <formula>O49=""</formula>
    </cfRule>
    <cfRule type="expression" dxfId="22" priority="31">
      <formula>AND(O49&lt;&gt;"",MOD(ROW(),2)=1)</formula>
    </cfRule>
  </conditionalFormatting>
  <conditionalFormatting sqref="O50:R58">
    <cfRule type="expression" dxfId="21" priority="24">
      <formula>O50=""</formula>
    </cfRule>
    <cfRule type="expression" dxfId="20" priority="25">
      <formula>AND(O50&lt;&gt;"",MOD(ROW(),2)=1)</formula>
    </cfRule>
  </conditionalFormatting>
  <conditionalFormatting sqref="T49:W49">
    <cfRule type="expression" dxfId="19" priority="22">
      <formula>T49=""</formula>
    </cfRule>
    <cfRule type="expression" dxfId="18" priority="23">
      <formula>AND(T49&lt;&gt;"",MOD(ROW(),2)=1)</formula>
    </cfRule>
  </conditionalFormatting>
  <conditionalFormatting sqref="T50:W58">
    <cfRule type="expression" dxfId="17" priority="20">
      <formula>T50=""</formula>
    </cfRule>
    <cfRule type="expression" dxfId="16" priority="21">
      <formula>AND(T50&lt;&gt;"",MOD(ROW(),2)=1)</formula>
    </cfRule>
  </conditionalFormatting>
  <conditionalFormatting sqref="T42:W42">
    <cfRule type="expression" dxfId="15" priority="18">
      <formula>AND(T42&lt;&gt;"",MOD(ROW(),2)=0)</formula>
    </cfRule>
  </conditionalFormatting>
  <conditionalFormatting sqref="T42:W42">
    <cfRule type="expression" dxfId="14" priority="19">
      <formula>$T42=""</formula>
    </cfRule>
  </conditionalFormatting>
  <conditionalFormatting sqref="T43:W46">
    <cfRule type="expression" dxfId="13" priority="16">
      <formula>AND(T43&lt;&gt;"",MOD(ROW(),2)=0)</formula>
    </cfRule>
  </conditionalFormatting>
  <conditionalFormatting sqref="T43:W46">
    <cfRule type="expression" dxfId="12" priority="17">
      <formula>$T43=""</formula>
    </cfRule>
  </conditionalFormatting>
  <conditionalFormatting sqref="O41:R41">
    <cfRule type="expression" dxfId="11" priority="15">
      <formula>O41=""</formula>
    </cfRule>
  </conditionalFormatting>
  <conditionalFormatting sqref="T41:W41">
    <cfRule type="expression" dxfId="10" priority="14">
      <formula>T41=""</formula>
    </cfRule>
  </conditionalFormatting>
  <conditionalFormatting sqref="O48:R48">
    <cfRule type="expression" dxfId="9" priority="13">
      <formula>O48=""</formula>
    </cfRule>
  </conditionalFormatting>
  <conditionalFormatting sqref="T48:W48">
    <cfRule type="expression" dxfId="8" priority="12">
      <formula>T48=""</formula>
    </cfRule>
  </conditionalFormatting>
  <conditionalFormatting sqref="I179:L179">
    <cfRule type="cellIs" dxfId="7" priority="11" operator="equal">
      <formula>""</formula>
    </cfRule>
  </conditionalFormatting>
  <conditionalFormatting sqref="M179:P179">
    <cfRule type="cellIs" dxfId="6" priority="10" operator="equal">
      <formula>""</formula>
    </cfRule>
  </conditionalFormatting>
  <conditionalFormatting sqref="I179:P179">
    <cfRule type="expression" dxfId="5" priority="9">
      <formula>AND($I179="",$M179="")</formula>
    </cfRule>
  </conditionalFormatting>
  <conditionalFormatting sqref="I174:L178">
    <cfRule type="cellIs" dxfId="4" priority="8" operator="equal">
      <formula>""</formula>
    </cfRule>
  </conditionalFormatting>
  <conditionalFormatting sqref="M174:P178">
    <cfRule type="cellIs" dxfId="3" priority="7" operator="equal">
      <formula>""</formula>
    </cfRule>
  </conditionalFormatting>
  <conditionalFormatting sqref="I174:P178">
    <cfRule type="expression" dxfId="2" priority="6">
      <formula>AND($I174="",$M174="")</formula>
    </cfRule>
  </conditionalFormatting>
  <printOptions horizontalCentered="1"/>
  <pageMargins left="0.25" right="0.25" top="0.5" bottom="0.5" header="0.3" footer="0.3"/>
  <pageSetup scale="77" fitToHeight="0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1CF223E-B7F8-4DBC-8746-3B07671A504C}">
            <xm:f>COUNTIF(Input_Sheet!$Y$35:$AC$39,"Rituals*")=0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I173:P173</xm:sqref>
        </x14:conditionalFormatting>
        <x14:conditionalFormatting xmlns:xm="http://schemas.microsoft.com/office/excel/2006/main">
          <x14:cfRule type="expression" priority="3" id="{B316C9F3-0AA0-4D49-8815-26146EEF3B17}">
            <xm:f>Input_Sheet!$AG65="Y"</xm:f>
            <x14:dxf>
              <font>
                <strike/>
              </font>
            </x14:dxf>
          </x14:cfRule>
          <xm:sqref>B77:G83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P74"/>
  <sheetViews>
    <sheetView topLeftCell="A3" workbookViewId="0">
      <selection activeCell="E24" sqref="E24"/>
    </sheetView>
  </sheetViews>
  <sheetFormatPr defaultColWidth="8.85546875" defaultRowHeight="15" x14ac:dyDescent="0.25"/>
  <cols>
    <col min="1" max="1" width="9.28515625" style="1" bestFit="1" customWidth="1"/>
    <col min="2" max="2" width="17.28515625" bestFit="1" customWidth="1"/>
    <col min="3" max="3" width="17.28515625" style="11" customWidth="1"/>
    <col min="4" max="4" width="18" bestFit="1" customWidth="1"/>
    <col min="5" max="5" width="18" style="1" customWidth="1"/>
    <col min="6" max="6" width="17.42578125" style="1" bestFit="1" customWidth="1"/>
    <col min="7" max="8" width="17.42578125" style="1" customWidth="1"/>
    <col min="9" max="9" width="18.140625" bestFit="1" customWidth="1"/>
    <col min="10" max="12" width="11.85546875" bestFit="1" customWidth="1"/>
    <col min="13" max="13" width="10.28515625" bestFit="1" customWidth="1"/>
    <col min="14" max="15" width="17.28515625" bestFit="1" customWidth="1"/>
  </cols>
  <sheetData>
    <row r="1" spans="1:8" s="1" customFormat="1" x14ac:dyDescent="0.25">
      <c r="A1" s="734" t="s">
        <v>1065</v>
      </c>
      <c r="B1" s="734"/>
      <c r="C1" s="734"/>
      <c r="D1" s="734"/>
      <c r="E1" s="734"/>
      <c r="F1" s="734"/>
      <c r="G1" s="202" t="s">
        <v>1064</v>
      </c>
      <c r="H1" s="202" t="s">
        <v>1064</v>
      </c>
    </row>
    <row r="2" spans="1:8" s="1" customFormat="1" x14ac:dyDescent="0.25">
      <c r="A2" s="11"/>
      <c r="B2" s="11" t="s">
        <v>1059</v>
      </c>
      <c r="C2" s="1" t="s">
        <v>1060</v>
      </c>
      <c r="D2" s="1" t="s">
        <v>993</v>
      </c>
      <c r="E2" s="1" t="s">
        <v>994</v>
      </c>
      <c r="F2" s="1" t="s">
        <v>1035</v>
      </c>
      <c r="G2" s="1" t="str">
        <f t="array" ref="G2">IFERROR(INDEX($A$2:$B$32,MATCH(0,COUNTIF($G$1:$G1,$B$2:$B$32)+($A$2:$A$32&lt;&gt;Sect),0),2),"")</f>
        <v>Inner Circle</v>
      </c>
      <c r="H2" s="1" t="str">
        <f t="array" ref="H2">IFERROR(INDEX($G$2:$G$13,SMALL(IF((COUNTIF(Input_Sheet!C$114:C$117,$G$2:$G$13))=0,ROW(INDEX(N:N,1):INDEX(N:N,ROWS($G$2:$G$13)))),ROWS(H$2:H2))),"")</f>
        <v>Inner Circle</v>
      </c>
    </row>
    <row r="3" spans="1:8" s="1" customFormat="1" x14ac:dyDescent="0.25">
      <c r="A3" s="11"/>
      <c r="B3" s="11" t="s">
        <v>1061</v>
      </c>
      <c r="C3" s="11" t="s">
        <v>1060</v>
      </c>
      <c r="D3" s="11" t="s">
        <v>993</v>
      </c>
      <c r="E3" s="11" t="s">
        <v>994</v>
      </c>
      <c r="G3" s="1" t="str">
        <f t="array" ref="G3">IFERROR(INDEX($A$2:$B$32,MATCH(0,COUNTIF($G$1:$G2,$B$2:$B$32)+($A$2:$A$32&lt;&gt;Sect),0),2),"")</f>
        <v>Imperator</v>
      </c>
      <c r="H3" s="1" t="str">
        <f t="array" ref="H3">IFERROR(INDEX($G$2:$G$13,SMALL(IF((COUNTIF(Input_Sheet!C$114:C$117,$G$2:$G$13))=0,ROW(INDEX(N:N,1):INDEX(N:N,ROWS($G$2:$G$13)))),ROWS(H$2:H3))),"")</f>
        <v>Imperator</v>
      </c>
    </row>
    <row r="4" spans="1:8" s="1" customFormat="1" x14ac:dyDescent="0.25">
      <c r="A4" s="11"/>
      <c r="B4" s="11" t="s">
        <v>289</v>
      </c>
      <c r="C4" s="11" t="s">
        <v>1060</v>
      </c>
      <c r="D4" s="11" t="s">
        <v>993</v>
      </c>
      <c r="E4" s="11" t="s">
        <v>994</v>
      </c>
      <c r="G4" s="1" t="str">
        <f t="array" ref="G4">IFERROR(INDEX($A$2:$B$32,MATCH(0,COUNTIF($G$1:$G3,$B$2:$B$32)+($A$2:$A$32&lt;&gt;Sect),0),2),"")</f>
        <v>Justicar</v>
      </c>
      <c r="H4" s="1" t="str">
        <f t="array" ref="H4">IFERROR(INDEX($G$2:$G$13,SMALL(IF((COUNTIF(Input_Sheet!C$114:C$117,$G$2:$G$13))=0,ROW(INDEX(N:N,1):INDEX(N:N,ROWS($G$2:$G$13)))),ROWS(H$2:H4))),"")</f>
        <v>Justicar</v>
      </c>
    </row>
    <row r="5" spans="1:8" s="1" customFormat="1" x14ac:dyDescent="0.25">
      <c r="A5" s="11"/>
      <c r="B5" s="11" t="s">
        <v>288</v>
      </c>
      <c r="C5" s="1" t="s">
        <v>994</v>
      </c>
      <c r="D5" s="11" t="s">
        <v>1009</v>
      </c>
      <c r="G5" s="1" t="str">
        <f t="array" ref="G5">IFERROR(INDEX($A$2:$B$32,MATCH(0,COUNTIF($G$1:$G4,$B$2:$B$32)+($A$2:$A$32&lt;&gt;Sect),0),2),"")</f>
        <v>Archon</v>
      </c>
      <c r="H5" s="1" t="str">
        <f t="array" ref="H5">IFERROR(INDEX($G$2:$G$13,SMALL(IF((COUNTIF(Input_Sheet!C$114:C$117,$G$2:$G$13))=0,ROW(INDEX(N:N,1):INDEX(N:N,ROWS($G$2:$G$13)))),ROWS(H$2:H5))),"")</f>
        <v>Archon</v>
      </c>
    </row>
    <row r="6" spans="1:8" s="1" customFormat="1" x14ac:dyDescent="0.25">
      <c r="A6" s="11"/>
      <c r="B6" s="11" t="s">
        <v>1062</v>
      </c>
      <c r="C6" s="11" t="s">
        <v>994</v>
      </c>
      <c r="D6" s="11"/>
      <c r="G6" s="1" t="str">
        <f t="array" ref="G6">IFERROR(INDEX($A$2:$B$32,MATCH(0,COUNTIF($G$1:$G5,$B$2:$B$32)+($A$2:$A$32&lt;&gt;Sect),0),2),"")</f>
        <v>Alastor</v>
      </c>
      <c r="H6" s="1" t="str">
        <f t="array" ref="H6">IFERROR(INDEX($G$2:$G$13,SMALL(IF((COUNTIF(Input_Sheet!C$114:C$117,$G$2:$G$13))=0,ROW(INDEX(N:N,1):INDEX(N:N,ROWS($G$2:$G$13)))),ROWS(H$2:H6))),"")</f>
        <v>Alastor</v>
      </c>
    </row>
    <row r="7" spans="1:8" s="1" customFormat="1" x14ac:dyDescent="0.25">
      <c r="A7" s="11" t="s">
        <v>268</v>
      </c>
      <c r="B7" t="s">
        <v>283</v>
      </c>
      <c r="C7" t="s">
        <v>993</v>
      </c>
      <c r="D7" t="s">
        <v>994</v>
      </c>
      <c r="E7" t="s">
        <v>1008</v>
      </c>
      <c r="F7"/>
      <c r="G7" s="1" t="str">
        <f t="array" ref="G7">IFERROR(INDEX($A$2:$B$32,MATCH(0,COUNTIF($G$1:$G6,$B$2:$B$32)+($A$2:$A$32&lt;&gt;Sect),0),2),"")</f>
        <v>Regent</v>
      </c>
      <c r="H7" s="1" t="str">
        <f t="array" ref="H7">IFERROR(INDEX($G$2:$G$13,SMALL(IF((COUNTIF(Input_Sheet!C$114:C$117,$G$2:$G$13))=0,ROW(INDEX(N:N,1):INDEX(N:N,ROWS($G$2:$G$13)))),ROWS(H$2:H7))),"")</f>
        <v>Regent</v>
      </c>
    </row>
    <row r="8" spans="1:8" s="1" customFormat="1" x14ac:dyDescent="0.25">
      <c r="A8" s="11" t="s">
        <v>268</v>
      </c>
      <c r="B8" t="s">
        <v>285</v>
      </c>
      <c r="C8" t="s">
        <v>1009</v>
      </c>
      <c r="D8" t="s">
        <v>1119</v>
      </c>
      <c r="E8"/>
      <c r="F8"/>
      <c r="G8" s="1" t="str">
        <f t="array" ref="G8">IFERROR(INDEX($A$2:$B$32,MATCH(0,COUNTIF($G$1:$G7,$B$2:$B$32)+($A$2:$A$32&lt;&gt;Sect),0),2),"")</f>
        <v>Cardinal</v>
      </c>
      <c r="H8" s="1" t="str">
        <f t="array" ref="H8">IFERROR(INDEX($G$2:$G$13,SMALL(IF((COUNTIF(Input_Sheet!C$114:C$117,$G$2:$G$13))=0,ROW(INDEX(N:N,1):INDEX(N:N,ROWS($G$2:$G$13)))),ROWS(H$2:H8))),"")</f>
        <v>Cardinal</v>
      </c>
    </row>
    <row r="9" spans="1:8" s="1" customFormat="1" x14ac:dyDescent="0.25">
      <c r="A9" s="11" t="s">
        <v>268</v>
      </c>
      <c r="B9" t="s">
        <v>336</v>
      </c>
      <c r="C9" t="s">
        <v>1009</v>
      </c>
      <c r="D9"/>
      <c r="E9"/>
      <c r="F9"/>
      <c r="G9" s="1" t="str">
        <f t="array" ref="G9">IFERROR(INDEX($A$2:$B$32,MATCH(0,COUNTIF($G$1:$G8,$B$2:$B$32)+($A$2:$A$32&lt;&gt;Sect),0),2),"")</f>
        <v/>
      </c>
      <c r="H9" s="1" t="str">
        <f t="array" ref="H9">IFERROR(INDEX($G$2:$G$13,SMALL(IF((COUNTIF(Input_Sheet!C$114:C$117,$G$2:$G$13))=0,ROW(INDEX(N:N,1):INDEX(N:N,ROWS($G$2:$G$13)))),ROWS(H$2:H9))),"")</f>
        <v/>
      </c>
    </row>
    <row r="10" spans="1:8" s="1" customFormat="1" x14ac:dyDescent="0.25">
      <c r="A10" s="11" t="s">
        <v>268</v>
      </c>
      <c r="B10" t="s">
        <v>1010</v>
      </c>
      <c r="C10" t="s">
        <v>1118</v>
      </c>
      <c r="D10"/>
      <c r="E10"/>
      <c r="F10"/>
      <c r="G10" s="1" t="str">
        <f t="array" ref="G10">IFERROR(INDEX($A$2:$B$32,MATCH(0,COUNTIF($G$1:$G9,$B$2:$B$32)+($A$2:$A$32&lt;&gt;Sect),0),2),"")</f>
        <v/>
      </c>
      <c r="H10" s="1" t="str">
        <f t="array" ref="H10">IFERROR(INDEX($G$2:$G$13,SMALL(IF((COUNTIF(Input_Sheet!C$114:C$117,$G$2:$G$13))=0,ROW(INDEX(N:N,1):INDEX(N:N,ROWS($G$2:$G$13)))),ROWS(H$2:H10))),"")</f>
        <v/>
      </c>
    </row>
    <row r="11" spans="1:8" s="1" customFormat="1" x14ac:dyDescent="0.25">
      <c r="A11" s="11" t="s">
        <v>268</v>
      </c>
      <c r="B11" s="1" t="s">
        <v>286</v>
      </c>
      <c r="C11" s="1" t="s">
        <v>996</v>
      </c>
      <c r="D11" s="1" t="s">
        <v>1009</v>
      </c>
      <c r="E11" s="1" t="s">
        <v>1011</v>
      </c>
      <c r="G11" s="1" t="str">
        <f t="array" ref="G11">IFERROR(INDEX($A$2:$B$32,MATCH(0,COUNTIF($G$1:$G10,$B$2:$B$32)+($A$2:$A$32&lt;&gt;Sect),0),2),"")</f>
        <v/>
      </c>
      <c r="H11" s="1" t="str">
        <f t="array" ref="H11">IFERROR(INDEX($G$2:$G$13,SMALL(IF((COUNTIF(Input_Sheet!C$114:C$117,$G$2:$G$13))=0,ROW(INDEX(N:N,1):INDEX(N:N,ROWS($G$2:$G$13)))),ROWS(H$2:H11))),"")</f>
        <v/>
      </c>
    </row>
    <row r="12" spans="1:8" s="1" customFormat="1" x14ac:dyDescent="0.25">
      <c r="A12" s="11" t="s">
        <v>268</v>
      </c>
      <c r="B12" s="1" t="s">
        <v>1120</v>
      </c>
      <c r="C12" s="1" t="s">
        <v>1121</v>
      </c>
      <c r="G12" s="1" t="str">
        <f t="array" ref="G12">IFERROR(INDEX($A$2:$B$32,MATCH(0,COUNTIF($G$1:$G11,$B$2:$B$32)+($A$2:$A$32&lt;&gt;Sect),0),2),"")</f>
        <v/>
      </c>
      <c r="H12" s="1" t="str">
        <f t="array" ref="H12">IFERROR(INDEX($G$2:$G$13,SMALL(IF((COUNTIF(Input_Sheet!C$114:C$117,$G$2:$G$13))=0,ROW(INDEX(N:N,1):INDEX(N:N,ROWS($G$2:$G$13)))),ROWS(H$2:H12))),"")</f>
        <v/>
      </c>
    </row>
    <row r="13" spans="1:8" s="1" customFormat="1" x14ac:dyDescent="0.25">
      <c r="A13" s="11" t="s">
        <v>268</v>
      </c>
      <c r="B13" s="1" t="s">
        <v>337</v>
      </c>
      <c r="C13" s="1" t="s">
        <v>995</v>
      </c>
      <c r="D13" s="1" t="s">
        <v>1011</v>
      </c>
      <c r="G13" s="1" t="str">
        <f t="array" ref="G13">IFERROR(INDEX($A$2:$B$32,MATCH(0,COUNTIF($G$1:$G12,$B$2:$B$32)+($A$2:$A$32&lt;&gt;Sect),0),2),"")</f>
        <v/>
      </c>
      <c r="H13" s="1" t="str">
        <f t="array" ref="H13">IFERROR(INDEX($G$2:$G$13,SMALL(IF((COUNTIF(Input_Sheet!C$114:C$117,$G$2:$G$13))=0,ROW(INDEX(N:N,1):INDEX(N:N,ROWS($G$2:$G$13)))),ROWS(H$2:H13))),"")</f>
        <v/>
      </c>
    </row>
    <row r="14" spans="1:8" s="1" customFormat="1" x14ac:dyDescent="0.25">
      <c r="A14" s="11" t="s">
        <v>268</v>
      </c>
      <c r="B14" t="s">
        <v>284</v>
      </c>
      <c r="C14" t="s">
        <v>995</v>
      </c>
      <c r="D14" t="s">
        <v>1012</v>
      </c>
      <c r="E14"/>
      <c r="F14"/>
      <c r="G14"/>
    </row>
    <row r="15" spans="1:8" s="1" customFormat="1" x14ac:dyDescent="0.25">
      <c r="A15" s="11" t="s">
        <v>268</v>
      </c>
      <c r="B15" s="1" t="s">
        <v>287</v>
      </c>
      <c r="C15" s="1" t="s">
        <v>995</v>
      </c>
      <c r="G15"/>
      <c r="H15"/>
    </row>
    <row r="16" spans="1:8" s="1" customFormat="1" x14ac:dyDescent="0.25">
      <c r="A16" s="11" t="s">
        <v>268</v>
      </c>
      <c r="B16" s="1" t="s">
        <v>339</v>
      </c>
      <c r="C16" s="1" t="s">
        <v>1013</v>
      </c>
      <c r="D16" s="1" t="s">
        <v>403</v>
      </c>
      <c r="E16" s="1" t="s">
        <v>1012</v>
      </c>
      <c r="G16"/>
      <c r="H16"/>
    </row>
    <row r="17" spans="1:16" s="1" customFormat="1" x14ac:dyDescent="0.25">
      <c r="A17" s="11" t="s">
        <v>268</v>
      </c>
      <c r="B17" t="s">
        <v>404</v>
      </c>
      <c r="C17" t="s">
        <v>1013</v>
      </c>
      <c r="D17"/>
      <c r="E17"/>
      <c r="F17"/>
      <c r="G17"/>
      <c r="H17"/>
    </row>
    <row r="18" spans="1:16" s="1" customFormat="1" x14ac:dyDescent="0.25">
      <c r="A18" s="11" t="s">
        <v>268</v>
      </c>
      <c r="B18" t="s">
        <v>439</v>
      </c>
      <c r="C18"/>
      <c r="D18"/>
      <c r="E18"/>
      <c r="F18"/>
      <c r="G18"/>
      <c r="H18"/>
    </row>
    <row r="19" spans="1:16" s="1" customFormat="1" x14ac:dyDescent="0.25">
      <c r="A19" s="11" t="s">
        <v>858</v>
      </c>
      <c r="B19" t="s">
        <v>1021</v>
      </c>
      <c r="C19" t="s">
        <v>993</v>
      </c>
      <c r="D19" t="s">
        <v>1022</v>
      </c>
      <c r="E19"/>
      <c r="F19"/>
      <c r="G19"/>
      <c r="H19"/>
    </row>
    <row r="20" spans="1:16" s="1" customFormat="1" x14ac:dyDescent="0.25">
      <c r="A20" s="11" t="s">
        <v>858</v>
      </c>
      <c r="B20" t="s">
        <v>1023</v>
      </c>
      <c r="C20" t="s">
        <v>995</v>
      </c>
      <c r="D20" t="s">
        <v>1024</v>
      </c>
      <c r="E20"/>
      <c r="F20"/>
      <c r="G20"/>
      <c r="H20"/>
    </row>
    <row r="21" spans="1:16" s="1" customFormat="1" x14ac:dyDescent="0.25">
      <c r="A21" s="11" t="s">
        <v>858</v>
      </c>
      <c r="B21" t="s">
        <v>796</v>
      </c>
      <c r="C21" t="s">
        <v>995</v>
      </c>
      <c r="D21"/>
      <c r="E21"/>
      <c r="F21"/>
      <c r="G21"/>
      <c r="H21"/>
    </row>
    <row r="22" spans="1:16" s="1" customFormat="1" x14ac:dyDescent="0.25">
      <c r="A22" s="11" t="s">
        <v>858</v>
      </c>
      <c r="B22" t="s">
        <v>1025</v>
      </c>
      <c r="C22" t="s">
        <v>403</v>
      </c>
      <c r="D22"/>
      <c r="E22"/>
      <c r="F22"/>
      <c r="G22"/>
      <c r="H22"/>
    </row>
    <row r="23" spans="1:16" s="1" customFormat="1" x14ac:dyDescent="0.25">
      <c r="A23" s="11"/>
      <c r="B23" t="s">
        <v>1034</v>
      </c>
      <c r="C23" t="s">
        <v>993</v>
      </c>
      <c r="D23" t="s">
        <v>994</v>
      </c>
      <c r="E23" t="s">
        <v>1035</v>
      </c>
      <c r="F23" t="s">
        <v>1036</v>
      </c>
      <c r="G23"/>
      <c r="H23"/>
    </row>
    <row r="24" spans="1:16" s="1" customFormat="1" x14ac:dyDescent="0.25">
      <c r="A24" s="11"/>
      <c r="B24" t="s">
        <v>1037</v>
      </c>
      <c r="C24" t="s">
        <v>993</v>
      </c>
      <c r="D24" t="s">
        <v>1038</v>
      </c>
      <c r="E24" t="s">
        <v>1036</v>
      </c>
      <c r="F24"/>
      <c r="G24"/>
      <c r="H24"/>
    </row>
    <row r="25" spans="1:16" s="1" customFormat="1" x14ac:dyDescent="0.25">
      <c r="A25" s="11" t="s">
        <v>857</v>
      </c>
      <c r="B25" t="s">
        <v>1039</v>
      </c>
      <c r="C25" t="s">
        <v>993</v>
      </c>
      <c r="D25" s="12" t="s">
        <v>1038</v>
      </c>
      <c r="E25" t="s">
        <v>1040</v>
      </c>
      <c r="F25"/>
      <c r="G25"/>
      <c r="H25"/>
    </row>
    <row r="26" spans="1:16" s="1" customFormat="1" x14ac:dyDescent="0.25">
      <c r="A26" s="11" t="s">
        <v>857</v>
      </c>
      <c r="B26" t="s">
        <v>1041</v>
      </c>
      <c r="C26" t="s">
        <v>1042</v>
      </c>
      <c r="D26" t="s">
        <v>995</v>
      </c>
      <c r="E26" t="s">
        <v>1040</v>
      </c>
      <c r="F26"/>
      <c r="G26"/>
      <c r="H26"/>
    </row>
    <row r="27" spans="1:16" s="1" customFormat="1" x14ac:dyDescent="0.25">
      <c r="A27" s="11" t="s">
        <v>857</v>
      </c>
      <c r="B27" t="s">
        <v>1043</v>
      </c>
      <c r="C27" t="s">
        <v>995</v>
      </c>
      <c r="D27"/>
      <c r="E27"/>
      <c r="F27"/>
      <c r="G27"/>
      <c r="H27"/>
    </row>
    <row r="28" spans="1:16" s="1" customFormat="1" x14ac:dyDescent="0.25">
      <c r="A28" s="11" t="s">
        <v>857</v>
      </c>
      <c r="B28" t="s">
        <v>1044</v>
      </c>
      <c r="C28" t="s">
        <v>1045</v>
      </c>
      <c r="D28" t="s">
        <v>996</v>
      </c>
      <c r="E28" t="s">
        <v>1036</v>
      </c>
      <c r="F28"/>
      <c r="G28"/>
      <c r="H28"/>
    </row>
    <row r="29" spans="1:16" s="1" customFormat="1" x14ac:dyDescent="0.25">
      <c r="A29" s="11" t="s">
        <v>857</v>
      </c>
      <c r="B29" t="s">
        <v>1046</v>
      </c>
      <c r="C29" t="s">
        <v>1042</v>
      </c>
      <c r="D29"/>
      <c r="E29"/>
      <c r="F29"/>
      <c r="G29"/>
      <c r="H29"/>
    </row>
    <row r="30" spans="1:16" s="1" customFormat="1" x14ac:dyDescent="0.25">
      <c r="A30" s="11" t="s">
        <v>857</v>
      </c>
      <c r="B30" t="s">
        <v>1047</v>
      </c>
      <c r="C30" t="s">
        <v>1040</v>
      </c>
      <c r="D30"/>
      <c r="E30"/>
      <c r="F30"/>
      <c r="G30"/>
      <c r="H30"/>
    </row>
    <row r="31" spans="1:16" x14ac:dyDescent="0.25">
      <c r="A31" s="11" t="s">
        <v>857</v>
      </c>
      <c r="B31" s="1" t="s">
        <v>1048</v>
      </c>
      <c r="C31" s="1"/>
      <c r="D31" s="1"/>
      <c r="P31" s="1"/>
    </row>
    <row r="32" spans="1:16" x14ac:dyDescent="0.25">
      <c r="A32" s="11" t="s">
        <v>857</v>
      </c>
      <c r="B32" s="1" t="s">
        <v>1334</v>
      </c>
      <c r="C32" s="1" t="s">
        <v>1334</v>
      </c>
      <c r="D32" s="1"/>
    </row>
    <row r="33" spans="1:8" x14ac:dyDescent="0.25">
      <c r="A33" s="201"/>
      <c r="B33" s="202" t="s">
        <v>1018</v>
      </c>
      <c r="C33" s="203"/>
      <c r="D33" s="201"/>
      <c r="E33" s="202"/>
      <c r="F33" s="201"/>
      <c r="G33" s="202"/>
      <c r="H33" s="201"/>
    </row>
    <row r="34" spans="1:8" x14ac:dyDescent="0.25">
      <c r="B34" t="s">
        <v>997</v>
      </c>
      <c r="C34" s="11" t="str">
        <f>B34</f>
        <v>Courteous</v>
      </c>
    </row>
    <row r="35" spans="1:8" x14ac:dyDescent="0.25">
      <c r="B35" t="s">
        <v>998</v>
      </c>
      <c r="C35" s="11" t="str">
        <f t="shared" ref="C35:C42" si="0">B35</f>
        <v>Courageous</v>
      </c>
    </row>
    <row r="36" spans="1:8" s="1" customFormat="1" x14ac:dyDescent="0.25">
      <c r="B36" t="s">
        <v>999</v>
      </c>
      <c r="C36" s="11" t="str">
        <f t="shared" si="0"/>
        <v>Defender</v>
      </c>
      <c r="D36"/>
      <c r="G36" s="84"/>
    </row>
    <row r="37" spans="1:8" s="1" customFormat="1" x14ac:dyDescent="0.25">
      <c r="B37" t="s">
        <v>1000</v>
      </c>
      <c r="C37" s="11" t="str">
        <f t="shared" si="0"/>
        <v>Favored</v>
      </c>
      <c r="D37"/>
      <c r="E37" s="84"/>
    </row>
    <row r="38" spans="1:8" x14ac:dyDescent="0.25">
      <c r="B38" s="1" t="s">
        <v>338</v>
      </c>
      <c r="C38" s="11" t="str">
        <f t="shared" si="0"/>
        <v>Honorable</v>
      </c>
      <c r="D38" s="1"/>
      <c r="G38" s="84"/>
    </row>
    <row r="39" spans="1:8" s="1" customFormat="1" x14ac:dyDescent="0.25">
      <c r="B39" s="1" t="s">
        <v>1001</v>
      </c>
      <c r="C39" s="11" t="str">
        <f t="shared" si="0"/>
        <v>Loyal</v>
      </c>
      <c r="E39" s="84"/>
    </row>
    <row r="40" spans="1:8" s="1" customFormat="1" x14ac:dyDescent="0.25">
      <c r="B40" t="s">
        <v>1002</v>
      </c>
      <c r="C40" s="11" t="str">
        <f t="shared" si="0"/>
        <v>Praised</v>
      </c>
      <c r="D40"/>
    </row>
    <row r="41" spans="1:8" x14ac:dyDescent="0.25">
      <c r="B41" s="1" t="s">
        <v>1003</v>
      </c>
      <c r="C41" s="11" t="str">
        <f t="shared" si="0"/>
        <v>Triumphant</v>
      </c>
      <c r="D41" s="1"/>
    </row>
    <row r="42" spans="1:8" x14ac:dyDescent="0.25">
      <c r="B42" s="1" t="s">
        <v>1004</v>
      </c>
      <c r="C42" s="11" t="str">
        <f t="shared" si="0"/>
        <v>Victorious</v>
      </c>
      <c r="D42" s="1"/>
    </row>
    <row r="43" spans="1:8" x14ac:dyDescent="0.25">
      <c r="A43" s="1" t="s">
        <v>268</v>
      </c>
      <c r="B43" t="s">
        <v>1014</v>
      </c>
      <c r="C43" s="1" t="str">
        <f t="array" ref="C43">IFERROR(INDEX($A$43:$B$56,MATCH(0,COUNTIF($C$34:$C42,$B$43:$B$56)+($A$43:$A$56&lt;&gt;Sect),0),2),"")</f>
        <v/>
      </c>
    </row>
    <row r="44" spans="1:8" x14ac:dyDescent="0.25">
      <c r="A44" s="1" t="s">
        <v>268</v>
      </c>
      <c r="B44" t="s">
        <v>1015</v>
      </c>
      <c r="C44" s="1" t="str">
        <f t="array" ref="C44">IFERROR(INDEX($A$43:$B$56,MATCH(0,COUNTIF($C$34:$C43,$B$43:$B$56)+($A$43:$A$56&lt;&gt;Sect),0),2),"")</f>
        <v/>
      </c>
    </row>
    <row r="45" spans="1:8" x14ac:dyDescent="0.25">
      <c r="A45" s="1" t="s">
        <v>268</v>
      </c>
      <c r="B45" t="s">
        <v>1016</v>
      </c>
      <c r="C45" s="1" t="str">
        <f t="array" ref="C45">IFERROR(INDEX($A$43:$B$56,MATCH(0,COUNTIF($C$34:$C44,$B$43:$B$56)+($A$43:$A$56&lt;&gt;Sect),0),2),"")</f>
        <v/>
      </c>
    </row>
    <row r="46" spans="1:8" x14ac:dyDescent="0.25">
      <c r="A46" s="11" t="s">
        <v>858</v>
      </c>
      <c r="B46" t="s">
        <v>1026</v>
      </c>
      <c r="C46" s="1" t="str">
        <f t="array" ref="C46">IFERROR(INDEX($A$43:$B$56,MATCH(0,COUNTIF($C$34:$C45,$B$43:$B$56)+($A$43:$A$56&lt;&gt;Sect),0),2),"")</f>
        <v/>
      </c>
    </row>
    <row r="47" spans="1:8" x14ac:dyDescent="0.25">
      <c r="A47" s="11" t="s">
        <v>858</v>
      </c>
      <c r="B47" t="s">
        <v>1027</v>
      </c>
      <c r="C47" s="1" t="str">
        <f t="array" ref="C47">IFERROR(INDEX($A$43:$B$56,MATCH(0,COUNTIF($C$34:$C46,$B$43:$B$56)+($A$43:$A$56&lt;&gt;Sect),0),2),"")</f>
        <v/>
      </c>
    </row>
    <row r="48" spans="1:8" x14ac:dyDescent="0.25">
      <c r="A48" s="11" t="s">
        <v>858</v>
      </c>
      <c r="B48" t="s">
        <v>1028</v>
      </c>
      <c r="C48" s="1" t="str">
        <f t="array" ref="C48">IFERROR(INDEX($A$43:$B$56,MATCH(0,COUNTIF($C$34:$C47,$B$43:$B$56)+($A$43:$A$56&lt;&gt;Sect),0),2),"")</f>
        <v/>
      </c>
    </row>
    <row r="49" spans="1:8" x14ac:dyDescent="0.25">
      <c r="A49" s="11" t="s">
        <v>858</v>
      </c>
      <c r="B49" t="s">
        <v>1029</v>
      </c>
      <c r="C49" s="1"/>
    </row>
    <row r="50" spans="1:8" x14ac:dyDescent="0.25">
      <c r="A50" s="11" t="s">
        <v>858</v>
      </c>
      <c r="B50" t="s">
        <v>1030</v>
      </c>
    </row>
    <row r="51" spans="1:8" x14ac:dyDescent="0.25">
      <c r="A51" s="11" t="s">
        <v>857</v>
      </c>
      <c r="B51" t="s">
        <v>1051</v>
      </c>
    </row>
    <row r="52" spans="1:8" x14ac:dyDescent="0.25">
      <c r="A52" s="11" t="s">
        <v>857</v>
      </c>
      <c r="B52" s="1" t="s">
        <v>1052</v>
      </c>
    </row>
    <row r="53" spans="1:8" x14ac:dyDescent="0.25">
      <c r="A53" s="11" t="s">
        <v>857</v>
      </c>
      <c r="B53" t="s">
        <v>1053</v>
      </c>
    </row>
    <row r="54" spans="1:8" x14ac:dyDescent="0.25">
      <c r="A54" s="11" t="s">
        <v>857</v>
      </c>
      <c r="B54" t="s">
        <v>1054</v>
      </c>
    </row>
    <row r="55" spans="1:8" x14ac:dyDescent="0.25">
      <c r="A55" s="11" t="s">
        <v>857</v>
      </c>
      <c r="B55" t="s">
        <v>1055</v>
      </c>
    </row>
    <row r="56" spans="1:8" x14ac:dyDescent="0.25">
      <c r="A56" s="11" t="s">
        <v>857</v>
      </c>
      <c r="B56" t="s">
        <v>1056</v>
      </c>
    </row>
    <row r="57" spans="1:8" x14ac:dyDescent="0.25">
      <c r="A57" s="201"/>
      <c r="B57" s="202" t="s">
        <v>1017</v>
      </c>
      <c r="C57" s="203"/>
      <c r="D57" s="201"/>
      <c r="E57" s="201"/>
      <c r="F57" s="201"/>
      <c r="G57" s="201"/>
      <c r="H57" s="201"/>
    </row>
    <row r="58" spans="1:8" x14ac:dyDescent="0.25">
      <c r="B58" t="s">
        <v>1005</v>
      </c>
      <c r="C58" s="11" t="str">
        <f>B58</f>
        <v>Warned</v>
      </c>
    </row>
    <row r="59" spans="1:8" x14ac:dyDescent="0.25">
      <c r="B59" t="s">
        <v>1006</v>
      </c>
      <c r="C59" s="11" t="str">
        <f>B59</f>
        <v>Disgraced</v>
      </c>
    </row>
    <row r="60" spans="1:8" x14ac:dyDescent="0.25">
      <c r="B60" t="s">
        <v>1007</v>
      </c>
      <c r="C60" s="11" t="str">
        <f>B60</f>
        <v>Forsaken</v>
      </c>
    </row>
    <row r="61" spans="1:8" x14ac:dyDescent="0.25">
      <c r="A61" s="1" t="s">
        <v>268</v>
      </c>
      <c r="B61" s="1" t="s">
        <v>1020</v>
      </c>
      <c r="C61" s="1" t="str">
        <f t="array" ref="C61">IFERROR(INDEX($A$58:$B$66,MATCH(0,COUNTIF($C$58:$C60,$B$58:$B$66)+($A$58:$A$66&lt;&gt;Sect),0),2),"")</f>
        <v/>
      </c>
    </row>
    <row r="62" spans="1:8" x14ac:dyDescent="0.25">
      <c r="A62" s="11" t="s">
        <v>858</v>
      </c>
      <c r="B62" t="s">
        <v>1031</v>
      </c>
      <c r="C62" s="1" t="str">
        <f t="array" ref="C62">IFERROR(INDEX($A$58:$B$66,MATCH(0,COUNTIF($C$58:$C61,$B$58:$B$66)+($A$58:$A$66&lt;&gt;Sect),0),2),"")</f>
        <v/>
      </c>
    </row>
    <row r="63" spans="1:8" x14ac:dyDescent="0.25">
      <c r="A63" s="11" t="s">
        <v>858</v>
      </c>
      <c r="B63" s="1" t="s">
        <v>1032</v>
      </c>
      <c r="C63" s="1" t="str">
        <f t="array" ref="C63">IFERROR(INDEX($A$58:$B$66,MATCH(0,COUNTIF($C$58:$C62,$B$58:$B$66)+($A$58:$A$66&lt;&gt;Sect),0),2),"")</f>
        <v/>
      </c>
    </row>
    <row r="64" spans="1:8" x14ac:dyDescent="0.25">
      <c r="A64" s="11" t="s">
        <v>858</v>
      </c>
      <c r="B64" s="1" t="s">
        <v>1033</v>
      </c>
      <c r="C64" s="1"/>
    </row>
    <row r="65" spans="1:8" x14ac:dyDescent="0.25">
      <c r="A65" s="11" t="s">
        <v>857</v>
      </c>
      <c r="B65" t="s">
        <v>1057</v>
      </c>
    </row>
    <row r="66" spans="1:8" x14ac:dyDescent="0.25">
      <c r="A66" s="11" t="s">
        <v>857</v>
      </c>
      <c r="B66" t="s">
        <v>1058</v>
      </c>
    </row>
    <row r="67" spans="1:8" s="1" customFormat="1" x14ac:dyDescent="0.25">
      <c r="A67" s="201"/>
      <c r="B67" s="202" t="s">
        <v>1067</v>
      </c>
      <c r="C67" s="203"/>
      <c r="D67" s="201"/>
      <c r="E67" s="201"/>
      <c r="F67" s="201"/>
      <c r="G67" s="201"/>
      <c r="H67" s="201"/>
    </row>
    <row r="68" spans="1:8" x14ac:dyDescent="0.25">
      <c r="A68" s="1" t="s">
        <v>268</v>
      </c>
      <c r="B68" s="1" t="s">
        <v>796</v>
      </c>
      <c r="C68" s="1" t="str">
        <f t="array" ref="C68">IFERROR(INDEX($A$68:$B$74,MATCH(0,COUNTIF($C$67:$C67,$B$68:$B$74)+($A$68:$A$74&lt;&gt;Sect),0),2),"")</f>
        <v/>
      </c>
    </row>
    <row r="69" spans="1:8" x14ac:dyDescent="0.25">
      <c r="A69" s="1" t="s">
        <v>268</v>
      </c>
      <c r="B69" s="1" t="s">
        <v>1001</v>
      </c>
      <c r="C69" s="1" t="str">
        <f t="array" ref="C69">IFERROR(INDEX($A$68:$B$74,MATCH(0,COUNTIF($C$67:$C68,$B$68:$B$74)+($A$68:$A$74&lt;&gt;Sect),0),2),"")</f>
        <v/>
      </c>
      <c r="D69" s="1"/>
    </row>
    <row r="70" spans="1:8" x14ac:dyDescent="0.25">
      <c r="A70" s="1" t="s">
        <v>268</v>
      </c>
      <c r="B70" s="1" t="s">
        <v>1019</v>
      </c>
      <c r="C70" s="1" t="str">
        <f t="array" ref="C70">IFERROR(INDEX($A$68:$B$74,MATCH(0,COUNTIF($C$67:$C69,$B$68:$B$74)+($A$68:$A$74&lt;&gt;Sect),0),2),"")</f>
        <v/>
      </c>
    </row>
    <row r="71" spans="1:8" x14ac:dyDescent="0.25">
      <c r="A71" s="11" t="s">
        <v>858</v>
      </c>
      <c r="B71" s="1" t="s">
        <v>864</v>
      </c>
    </row>
    <row r="72" spans="1:8" s="1" customFormat="1" x14ac:dyDescent="0.25">
      <c r="A72" s="11" t="s">
        <v>857</v>
      </c>
      <c r="B72" s="1" t="s">
        <v>1051</v>
      </c>
      <c r="C72" s="11"/>
      <c r="D72"/>
    </row>
    <row r="73" spans="1:8" x14ac:dyDescent="0.25">
      <c r="A73" s="11" t="s">
        <v>857</v>
      </c>
      <c r="B73" s="1" t="s">
        <v>1049</v>
      </c>
      <c r="D73" s="1"/>
    </row>
    <row r="74" spans="1:8" x14ac:dyDescent="0.25">
      <c r="A74" s="11" t="s">
        <v>857</v>
      </c>
      <c r="B74" s="1" t="s">
        <v>1050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R253"/>
  <sheetViews>
    <sheetView showWhiteSpace="0" zoomScale="70" zoomScaleNormal="70" zoomScaleSheetLayoutView="70" zoomScalePageLayoutView="70" workbookViewId="0"/>
  </sheetViews>
  <sheetFormatPr defaultColWidth="5.7109375" defaultRowHeight="15" x14ac:dyDescent="0.25"/>
  <cols>
    <col min="1" max="27" width="5.7109375" style="171" customWidth="1"/>
    <col min="28" max="16384" width="5.7109375" style="171"/>
  </cols>
  <sheetData>
    <row r="1" spans="2:45" x14ac:dyDescent="0.25">
      <c r="B1" s="781">
        <f>Input_Sheet!G4</f>
        <v>0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782"/>
    </row>
    <row r="2" spans="2:45" ht="15.75" thickBot="1" x14ac:dyDescent="0.3">
      <c r="B2" s="783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784"/>
    </row>
    <row r="3" spans="2:45" x14ac:dyDescent="0.25">
      <c r="B3" s="743" t="s">
        <v>373</v>
      </c>
      <c r="C3" s="743"/>
      <c r="E3" s="743">
        <f>Input_Sheet!V4</f>
        <v>0</v>
      </c>
      <c r="F3" s="743"/>
      <c r="G3" s="743"/>
      <c r="H3" s="743"/>
      <c r="I3" s="743"/>
      <c r="J3" s="743" t="s">
        <v>2</v>
      </c>
      <c r="K3" s="743"/>
      <c r="L3" s="743"/>
      <c r="M3" s="743">
        <f>Input_Sheet!V7</f>
        <v>0</v>
      </c>
      <c r="N3" s="743"/>
      <c r="O3" s="743"/>
      <c r="P3" s="743"/>
      <c r="Q3" s="743"/>
      <c r="R3" s="743"/>
      <c r="S3" s="743"/>
      <c r="T3" s="743"/>
      <c r="U3" s="743"/>
      <c r="V3" s="742"/>
      <c r="W3" s="742"/>
      <c r="X3" s="742"/>
      <c r="Y3" s="742"/>
      <c r="Z3" s="742"/>
    </row>
    <row r="4" spans="2:45" x14ac:dyDescent="0.25">
      <c r="B4" s="743" t="s">
        <v>950</v>
      </c>
      <c r="C4" s="743"/>
      <c r="E4" s="743">
        <f>Input_Sheet!V5</f>
        <v>0</v>
      </c>
      <c r="F4" s="743"/>
      <c r="G4" s="743"/>
      <c r="H4" s="743"/>
      <c r="I4" s="743"/>
      <c r="J4" s="743" t="s">
        <v>3</v>
      </c>
      <c r="K4" s="743"/>
      <c r="L4" s="743"/>
      <c r="M4" s="743">
        <f>Input_Sheet!V8</f>
        <v>0</v>
      </c>
      <c r="N4" s="743"/>
      <c r="O4" s="743"/>
      <c r="P4" s="743"/>
      <c r="Q4" s="743"/>
      <c r="R4" s="743"/>
      <c r="S4" s="743" t="s">
        <v>939</v>
      </c>
      <c r="T4" s="743"/>
      <c r="U4" s="743"/>
      <c r="V4" s="743">
        <f>Input_Sheet!G5</f>
        <v>0</v>
      </c>
      <c r="W4" s="743"/>
      <c r="X4" s="743"/>
      <c r="Y4" s="743"/>
      <c r="Z4" s="743"/>
      <c r="AA4" s="167"/>
    </row>
    <row r="5" spans="2:45" x14ac:dyDescent="0.25">
      <c r="B5" s="743" t="s">
        <v>947</v>
      </c>
      <c r="C5" s="743"/>
      <c r="D5" s="743"/>
      <c r="E5" s="743">
        <f>Input_Sheet!V6</f>
        <v>0</v>
      </c>
      <c r="F5" s="743"/>
      <c r="G5" s="743"/>
      <c r="H5" s="743"/>
      <c r="I5" s="743"/>
      <c r="J5" s="743" t="s">
        <v>431</v>
      </c>
      <c r="K5" s="743"/>
      <c r="L5" s="743"/>
      <c r="M5" s="743">
        <f>Input_Sheet!V9</f>
        <v>0</v>
      </c>
      <c r="N5" s="743"/>
      <c r="O5" s="743"/>
      <c r="P5" s="743"/>
      <c r="Q5" s="743"/>
      <c r="R5" s="743"/>
      <c r="S5" s="743" t="s">
        <v>5</v>
      </c>
      <c r="T5" s="743"/>
      <c r="U5" s="743"/>
      <c r="V5" s="743">
        <f>Input_Sheet!G7</f>
        <v>0</v>
      </c>
      <c r="W5" s="743"/>
      <c r="X5" s="743"/>
      <c r="Y5" s="743"/>
      <c r="Z5" s="743"/>
      <c r="AA5" s="167"/>
    </row>
    <row r="6" spans="2:45" x14ac:dyDescent="0.25">
      <c r="B6" s="743" t="s">
        <v>951</v>
      </c>
      <c r="C6" s="743"/>
      <c r="E6" s="171">
        <f>Input_Sheet!V11</f>
        <v>0</v>
      </c>
      <c r="J6" s="743" t="s">
        <v>949</v>
      </c>
      <c r="K6" s="743"/>
      <c r="L6" s="743"/>
      <c r="M6" s="743">
        <f>Input_Sheet!V10</f>
        <v>0</v>
      </c>
      <c r="N6" s="743"/>
      <c r="O6" s="743"/>
      <c r="P6" s="743"/>
      <c r="Q6" s="743"/>
      <c r="R6" s="743"/>
      <c r="S6" s="743" t="s">
        <v>835</v>
      </c>
      <c r="T6" s="743"/>
      <c r="U6" s="743"/>
      <c r="V6" s="743" t="str">
        <f>IF(Input_Sheet!G8="","",Input_Sheet!G8)</f>
        <v/>
      </c>
      <c r="W6" s="743"/>
      <c r="X6" s="743"/>
      <c r="Y6" s="743"/>
      <c r="Z6" s="743"/>
      <c r="AA6" s="167"/>
    </row>
    <row r="7" spans="2:45" x14ac:dyDescent="0.25">
      <c r="S7" s="743" t="s">
        <v>267</v>
      </c>
      <c r="T7" s="743"/>
      <c r="U7" s="743"/>
      <c r="V7" s="743">
        <f>Input_Sheet!G6</f>
        <v>0</v>
      </c>
      <c r="W7" s="743"/>
      <c r="X7" s="743"/>
      <c r="Y7" s="743"/>
      <c r="Z7" s="743"/>
      <c r="AA7" s="167"/>
    </row>
    <row r="8" spans="2:45" x14ac:dyDescent="0.25">
      <c r="B8" s="743" t="s">
        <v>415</v>
      </c>
      <c r="C8" s="743"/>
      <c r="D8" s="743"/>
      <c r="E8" s="743">
        <f>Input_Sheet!G3</f>
        <v>0</v>
      </c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3"/>
      <c r="T8" s="743"/>
      <c r="U8" s="743"/>
      <c r="V8" s="743"/>
      <c r="W8" s="743"/>
      <c r="X8" s="743"/>
      <c r="Y8" s="743"/>
      <c r="Z8" s="743"/>
    </row>
    <row r="9" spans="2:45" ht="15.75" thickBot="1" x14ac:dyDescent="0.3"/>
    <row r="10" spans="2:45" ht="21.75" thickBot="1" x14ac:dyDescent="0.3">
      <c r="B10" s="502" t="s">
        <v>245</v>
      </c>
      <c r="C10" s="503"/>
      <c r="D10" s="503"/>
      <c r="E10" s="503"/>
      <c r="F10" s="503"/>
      <c r="G10" s="503"/>
      <c r="H10" s="503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503"/>
      <c r="U10" s="503"/>
      <c r="V10" s="503"/>
      <c r="W10" s="503"/>
      <c r="X10" s="503"/>
      <c r="Y10" s="503"/>
      <c r="Z10" s="810"/>
      <c r="AA10" s="142"/>
      <c r="AB10" s="142"/>
      <c r="AC10" s="142"/>
      <c r="AD10" s="142"/>
      <c r="AE10" s="142"/>
      <c r="AF10" s="142"/>
      <c r="AG10" s="142"/>
      <c r="AQ10" s="142"/>
      <c r="AR10" s="142"/>
      <c r="AS10" s="142"/>
    </row>
    <row r="11" spans="2:45" x14ac:dyDescent="0.25">
      <c r="B11" s="493" t="s">
        <v>242</v>
      </c>
      <c r="C11" s="494"/>
      <c r="D11" s="494"/>
      <c r="E11" s="494"/>
      <c r="F11" s="751">
        <f>Input_Sheet!G16</f>
        <v>0</v>
      </c>
      <c r="G11" s="752"/>
      <c r="H11" s="753"/>
      <c r="I11" s="143"/>
      <c r="J11" s="143"/>
      <c r="K11" s="493" t="s">
        <v>375</v>
      </c>
      <c r="L11" s="494"/>
      <c r="M11" s="494"/>
      <c r="N11" s="495"/>
      <c r="O11" s="493">
        <f>Input_Sheet!V16</f>
        <v>0</v>
      </c>
      <c r="P11" s="494"/>
      <c r="Q11" s="495"/>
      <c r="T11" s="493" t="s">
        <v>376</v>
      </c>
      <c r="U11" s="494"/>
      <c r="V11" s="494"/>
      <c r="W11" s="494"/>
      <c r="X11" s="751">
        <f>Input_Sheet!AK16</f>
        <v>0</v>
      </c>
      <c r="Y11" s="752"/>
      <c r="Z11" s="753"/>
    </row>
    <row r="12" spans="2:45" ht="15.75" thickBot="1" x14ac:dyDescent="0.3">
      <c r="B12" s="499"/>
      <c r="C12" s="500"/>
      <c r="D12" s="500"/>
      <c r="E12" s="500"/>
      <c r="F12" s="661"/>
      <c r="G12" s="662"/>
      <c r="H12" s="663"/>
      <c r="I12" s="143"/>
      <c r="J12" s="143"/>
      <c r="K12" s="499"/>
      <c r="L12" s="500"/>
      <c r="M12" s="500"/>
      <c r="N12" s="501"/>
      <c r="O12" s="496"/>
      <c r="P12" s="497"/>
      <c r="Q12" s="498"/>
      <c r="T12" s="499"/>
      <c r="U12" s="500"/>
      <c r="V12" s="500"/>
      <c r="W12" s="500"/>
      <c r="X12" s="661"/>
      <c r="Y12" s="662"/>
      <c r="Z12" s="663"/>
    </row>
    <row r="13" spans="2:45" x14ac:dyDescent="0.25">
      <c r="B13" s="817" t="s">
        <v>251</v>
      </c>
      <c r="C13" s="354"/>
      <c r="D13" s="354"/>
      <c r="E13" s="820"/>
      <c r="F13" s="811">
        <f>Input_Sheet!G18</f>
        <v>0</v>
      </c>
      <c r="G13" s="812"/>
      <c r="H13" s="813"/>
      <c r="I13" s="143"/>
      <c r="K13" s="817" t="s">
        <v>251</v>
      </c>
      <c r="L13" s="354"/>
      <c r="M13" s="354"/>
      <c r="N13" s="354"/>
      <c r="O13" s="811">
        <f>Input_Sheet!V18</f>
        <v>0</v>
      </c>
      <c r="P13" s="812"/>
      <c r="Q13" s="813"/>
      <c r="T13" s="817" t="s">
        <v>251</v>
      </c>
      <c r="U13" s="354"/>
      <c r="V13" s="354"/>
      <c r="W13" s="820"/>
      <c r="X13" s="811">
        <f>Input_Sheet!AK18</f>
        <v>0</v>
      </c>
      <c r="Y13" s="812"/>
      <c r="Z13" s="813"/>
    </row>
    <row r="14" spans="2:45" ht="15.75" thickBot="1" x14ac:dyDescent="0.3">
      <c r="B14" s="818"/>
      <c r="C14" s="819"/>
      <c r="D14" s="819"/>
      <c r="E14" s="821"/>
      <c r="F14" s="814" t="str">
        <f>IF(Input_Sheet!J18&lt;&gt;"",Input_Sheet!J18,"")</f>
        <v/>
      </c>
      <c r="G14" s="815"/>
      <c r="H14" s="816"/>
      <c r="I14" s="143"/>
      <c r="K14" s="818"/>
      <c r="L14" s="819"/>
      <c r="M14" s="819"/>
      <c r="N14" s="819"/>
      <c r="O14" s="814" t="str">
        <f>IF(Input_Sheet!AA26&lt;&gt;"",Input_Sheet!AA26,"")</f>
        <v/>
      </c>
      <c r="P14" s="815"/>
      <c r="Q14" s="816"/>
      <c r="T14" s="818"/>
      <c r="U14" s="819"/>
      <c r="V14" s="819"/>
      <c r="W14" s="821"/>
      <c r="X14" s="814" t="str">
        <f>IF(Input_Sheet!AN18&lt;&gt;"",Input_Sheet!AN18,"")</f>
        <v/>
      </c>
      <c r="Y14" s="815"/>
      <c r="Z14" s="816"/>
    </row>
    <row r="15" spans="2:45" ht="15.75" thickBot="1" x14ac:dyDescent="0.3"/>
    <row r="16" spans="2:45" ht="15.75" thickBot="1" x14ac:dyDescent="0.3">
      <c r="B16" s="773" t="s">
        <v>940</v>
      </c>
      <c r="C16" s="650"/>
      <c r="D16" s="650"/>
      <c r="E16" s="650"/>
      <c r="F16" s="650"/>
      <c r="G16" s="650"/>
      <c r="H16" s="650"/>
      <c r="I16" s="650"/>
      <c r="J16" s="650"/>
      <c r="K16" s="650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650"/>
      <c r="X16" s="650"/>
      <c r="Y16" s="650"/>
      <c r="Z16" s="774"/>
    </row>
    <row r="17" spans="2:26" x14ac:dyDescent="0.25">
      <c r="B17" s="822" t="s">
        <v>10</v>
      </c>
      <c r="C17" s="823"/>
      <c r="D17" s="823"/>
      <c r="E17" s="743" t="str">
        <f t="shared" ref="E17:E24" si="0">REPT(FilledDot,VLOOKUP(B17,Skills,8,FALSE))&amp;REPT(OpenDot,SkillCap-VLOOKUP(B17,Skills,8,FALSE))</f>
        <v>○○○○○</v>
      </c>
      <c r="F17" s="743"/>
      <c r="H17" s="802" t="s">
        <v>19</v>
      </c>
      <c r="I17" s="802"/>
      <c r="J17" s="802"/>
      <c r="K17" s="743" t="str">
        <f t="shared" ref="K17:K24" si="1">REPT(FilledDot,VLOOKUP(H17,Skills,8,FALSE))&amp;REPT(OpenDot,SkillCap-VLOOKUP(H17,Skills,8,FALSE))</f>
        <v>○○○○○</v>
      </c>
      <c r="L17" s="743"/>
      <c r="N17" s="802" t="s">
        <v>25</v>
      </c>
      <c r="O17" s="802"/>
      <c r="P17" s="802"/>
      <c r="Q17" s="743" t="str">
        <f t="shared" ref="Q17:Q22" si="2">REPT(FilledDot,VLOOKUP(N17,Skills,8,FALSE))&amp;REPT(OpenDot,SkillCap-VLOOKUP(N17,Skills,8,FALSE))</f>
        <v>○○○○○</v>
      </c>
      <c r="R17" s="743"/>
      <c r="S17" s="134"/>
      <c r="T17" s="802" t="s">
        <v>16</v>
      </c>
      <c r="U17" s="802"/>
      <c r="V17" s="802"/>
      <c r="W17" s="802" t="str">
        <f>IF(Input_Sheet!G30="","",Input_Sheet!G30)</f>
        <v/>
      </c>
      <c r="X17" s="802"/>
      <c r="Y17" s="743" t="str">
        <f>REPT(FilledDot,Input_Sheet!J30)&amp;REPT(OpenDot,SkillCap-Input_Sheet!J30)</f>
        <v>○○○○○</v>
      </c>
      <c r="Z17" s="809"/>
    </row>
    <row r="18" spans="2:26" x14ac:dyDescent="0.25">
      <c r="B18" s="808" t="s">
        <v>11</v>
      </c>
      <c r="C18" s="802"/>
      <c r="D18" s="802"/>
      <c r="E18" s="743" t="str">
        <f t="shared" si="0"/>
        <v>○○○○○</v>
      </c>
      <c r="F18" s="743"/>
      <c r="H18" s="802" t="s">
        <v>20</v>
      </c>
      <c r="I18" s="802"/>
      <c r="J18" s="802"/>
      <c r="K18" s="743" t="str">
        <f t="shared" si="1"/>
        <v>○○○○○</v>
      </c>
      <c r="L18" s="743"/>
      <c r="N18" s="802" t="s">
        <v>26</v>
      </c>
      <c r="O18" s="802"/>
      <c r="P18" s="802"/>
      <c r="Q18" s="743" t="str">
        <f t="shared" si="2"/>
        <v>○○○○○</v>
      </c>
      <c r="R18" s="743"/>
      <c r="T18" s="802" t="s">
        <v>27</v>
      </c>
      <c r="U18" s="802"/>
      <c r="V18" s="802"/>
      <c r="W18" s="802" t="str">
        <f>IF(Input_Sheet!G43="","",Input_Sheet!G43)</f>
        <v/>
      </c>
      <c r="X18" s="802"/>
      <c r="Y18" s="743" t="str">
        <f>REPT(FilledDot,Input_Sheet!J43)&amp;REPT(OpenDot,SkillCap-Input_Sheet!J43)</f>
        <v>○○○○○</v>
      </c>
      <c r="Z18" s="809"/>
    </row>
    <row r="19" spans="2:26" x14ac:dyDescent="0.25">
      <c r="B19" s="808" t="s">
        <v>12</v>
      </c>
      <c r="C19" s="802"/>
      <c r="D19" s="802"/>
      <c r="E19" s="743" t="str">
        <f t="shared" si="0"/>
        <v>○○○○○</v>
      </c>
      <c r="F19" s="743"/>
      <c r="H19" s="802" t="s">
        <v>21</v>
      </c>
      <c r="I19" s="802"/>
      <c r="J19" s="802"/>
      <c r="K19" s="743" t="str">
        <f t="shared" si="1"/>
        <v>○○○○○</v>
      </c>
      <c r="L19" s="743"/>
      <c r="N19" s="802" t="s">
        <v>29</v>
      </c>
      <c r="O19" s="802"/>
      <c r="P19" s="802"/>
      <c r="Q19" s="743" t="str">
        <f t="shared" si="2"/>
        <v>○○○○○</v>
      </c>
      <c r="R19" s="743"/>
      <c r="T19" s="802" t="s">
        <v>28</v>
      </c>
      <c r="U19" s="802"/>
      <c r="V19" s="802"/>
      <c r="W19" s="802" t="str">
        <f>IF(Input_Sheet!G44="","",Input_Sheet!G44)</f>
        <v/>
      </c>
      <c r="X19" s="802"/>
      <c r="Y19" s="743" t="str">
        <f>REPT(FilledDot,Input_Sheet!J44)&amp;REPT(OpenDot,SkillCap-Input_Sheet!J44)</f>
        <v>○○○○○</v>
      </c>
      <c r="Z19" s="809"/>
    </row>
    <row r="20" spans="2:26" x14ac:dyDescent="0.25">
      <c r="B20" s="808" t="s">
        <v>13</v>
      </c>
      <c r="C20" s="802"/>
      <c r="D20" s="802"/>
      <c r="E20" s="743" t="str">
        <f t="shared" si="0"/>
        <v>○○○○○</v>
      </c>
      <c r="F20" s="743"/>
      <c r="H20" s="802" t="s">
        <v>417</v>
      </c>
      <c r="I20" s="802"/>
      <c r="J20" s="802"/>
      <c r="K20" s="743" t="str">
        <f t="shared" si="1"/>
        <v>○○○○○</v>
      </c>
      <c r="L20" s="743"/>
      <c r="N20" s="802" t="s">
        <v>30</v>
      </c>
      <c r="O20" s="802"/>
      <c r="P20" s="802"/>
      <c r="Q20" s="743" t="str">
        <f t="shared" si="2"/>
        <v>○○○○○</v>
      </c>
      <c r="R20" s="743"/>
      <c r="T20" s="802" t="str">
        <f>IF(Input_Sheet!C49&lt;&gt;"",Input_Sheet!C49,"")</f>
        <v>Survival</v>
      </c>
      <c r="U20" s="802"/>
      <c r="V20" s="802"/>
      <c r="W20" s="802" t="str">
        <f>IF(Input_Sheet!G49="","",Input_Sheet!G49)</f>
        <v/>
      </c>
      <c r="X20" s="802"/>
      <c r="Y20" s="743" t="str">
        <f>IF(Input_Sheet!C49="","",REPT(FilledDot,Input_Sheet!J49)&amp;REPT(OpenDot,SkillCap-Input_Sheet!J49))</f>
        <v>○○○○○</v>
      </c>
      <c r="Z20" s="809"/>
    </row>
    <row r="21" spans="2:26" x14ac:dyDescent="0.25">
      <c r="B21" s="808" t="s">
        <v>14</v>
      </c>
      <c r="C21" s="802"/>
      <c r="D21" s="802"/>
      <c r="E21" s="743" t="str">
        <f t="shared" si="0"/>
        <v>○○○○○</v>
      </c>
      <c r="F21" s="743"/>
      <c r="H21" s="802" t="s">
        <v>22</v>
      </c>
      <c r="I21" s="802"/>
      <c r="J21" s="802"/>
      <c r="K21" s="743" t="str">
        <f t="shared" si="1"/>
        <v>○○○○○</v>
      </c>
      <c r="L21" s="743"/>
      <c r="N21" s="802" t="s">
        <v>31</v>
      </c>
      <c r="O21" s="802"/>
      <c r="P21" s="802"/>
      <c r="Q21" s="743" t="str">
        <f t="shared" si="2"/>
        <v>○○○○○</v>
      </c>
      <c r="R21" s="743"/>
      <c r="T21" s="802" t="str">
        <f>IF(Input_Sheet!C50&lt;&gt;"",Input_Sheet!C50,"")</f>
        <v/>
      </c>
      <c r="U21" s="802"/>
      <c r="V21" s="802"/>
      <c r="W21" s="802" t="str">
        <f>IF(Input_Sheet!G50="","",Input_Sheet!G50)</f>
        <v/>
      </c>
      <c r="X21" s="802"/>
      <c r="Y21" s="743" t="str">
        <f>IF(Input_Sheet!C50="","",REPT(FilledDot,Input_Sheet!J50)&amp;REPT(OpenDot,SkillCap-Input_Sheet!J50))</f>
        <v/>
      </c>
      <c r="Z21" s="809"/>
    </row>
    <row r="22" spans="2:26" x14ac:dyDescent="0.25">
      <c r="B22" s="808" t="s">
        <v>15</v>
      </c>
      <c r="C22" s="802"/>
      <c r="D22" s="802"/>
      <c r="E22" s="743" t="str">
        <f t="shared" si="0"/>
        <v>○○○○○</v>
      </c>
      <c r="F22" s="743"/>
      <c r="H22" s="802" t="s">
        <v>23</v>
      </c>
      <c r="I22" s="802"/>
      <c r="J22" s="802"/>
      <c r="K22" s="743" t="str">
        <f t="shared" si="1"/>
        <v>○○○○○</v>
      </c>
      <c r="L22" s="743"/>
      <c r="N22" s="802" t="s">
        <v>32</v>
      </c>
      <c r="O22" s="802"/>
      <c r="P22" s="802"/>
      <c r="Q22" s="743" t="str">
        <f t="shared" si="2"/>
        <v>○○○○○</v>
      </c>
      <c r="R22" s="743"/>
      <c r="S22" s="134"/>
      <c r="T22" s="802" t="str">
        <f>IF(Input_Sheet!C51&lt;&gt;"",Input_Sheet!C51,"")</f>
        <v/>
      </c>
      <c r="U22" s="802"/>
      <c r="V22" s="802"/>
      <c r="W22" s="802" t="str">
        <f>IF(Input_Sheet!G51="","",Input_Sheet!G51)</f>
        <v/>
      </c>
      <c r="X22" s="802"/>
      <c r="Y22" s="743" t="str">
        <f>IF(Input_Sheet!C51="","",REPT(FilledDot,Input_Sheet!J51)&amp;REPT(OpenDot,SkillCap-Input_Sheet!J51))</f>
        <v/>
      </c>
      <c r="Z22" s="809"/>
    </row>
    <row r="23" spans="2:26" x14ac:dyDescent="0.25">
      <c r="B23" s="808" t="s">
        <v>17</v>
      </c>
      <c r="C23" s="802"/>
      <c r="D23" s="802"/>
      <c r="E23" s="743" t="str">
        <f t="shared" si="0"/>
        <v>○○○○○</v>
      </c>
      <c r="F23" s="743"/>
      <c r="H23" s="802" t="s">
        <v>448</v>
      </c>
      <c r="I23" s="802"/>
      <c r="J23" s="802"/>
      <c r="K23" s="743" t="str">
        <f t="shared" si="1"/>
        <v>○○○○○</v>
      </c>
      <c r="L23" s="743"/>
      <c r="Q23" s="134"/>
      <c r="R23" s="134"/>
      <c r="S23" s="134"/>
      <c r="T23" s="802" t="str">
        <f>IF(Input_Sheet!C52&lt;&gt;"",Input_Sheet!C52,"")</f>
        <v/>
      </c>
      <c r="U23" s="802"/>
      <c r="V23" s="802"/>
      <c r="W23" s="802" t="str">
        <f>IF(Input_Sheet!G52="","",Input_Sheet!G52)</f>
        <v/>
      </c>
      <c r="X23" s="802"/>
      <c r="Y23" s="743" t="str">
        <f>IF(Input_Sheet!C52="","",REPT(FilledDot,Input_Sheet!J52)&amp;REPT(OpenDot,SkillCap-Input_Sheet!J52))</f>
        <v/>
      </c>
      <c r="Z23" s="809"/>
    </row>
    <row r="24" spans="2:26" ht="15.75" thickBot="1" x14ac:dyDescent="0.3">
      <c r="B24" s="804" t="s">
        <v>18</v>
      </c>
      <c r="C24" s="805"/>
      <c r="D24" s="805"/>
      <c r="E24" s="800" t="str">
        <f t="shared" si="0"/>
        <v>○○○○○</v>
      </c>
      <c r="F24" s="800"/>
      <c r="G24" s="170"/>
      <c r="H24" s="805" t="s">
        <v>24</v>
      </c>
      <c r="I24" s="805"/>
      <c r="J24" s="805"/>
      <c r="K24" s="800" t="str">
        <f t="shared" si="1"/>
        <v>○○○○○</v>
      </c>
      <c r="L24" s="800"/>
      <c r="M24" s="168"/>
      <c r="N24" s="170"/>
      <c r="O24" s="170"/>
      <c r="P24" s="170"/>
      <c r="Q24" s="168"/>
      <c r="R24" s="168"/>
      <c r="S24" s="168"/>
      <c r="T24" s="805" t="str">
        <f>IF(Input_Sheet!C53&lt;&gt;"",Input_Sheet!C53,"")</f>
        <v/>
      </c>
      <c r="U24" s="805"/>
      <c r="V24" s="805"/>
      <c r="W24" s="805" t="str">
        <f>IF(Input_Sheet!G53="","",Input_Sheet!G53)</f>
        <v/>
      </c>
      <c r="X24" s="805"/>
      <c r="Y24" s="800" t="str">
        <f>IF(Input_Sheet!C53="","",REPT(FilledDot,Input_Sheet!J53)&amp;REPT(OpenDot,SkillCap-Input_Sheet!J53))</f>
        <v/>
      </c>
      <c r="Z24" s="803"/>
    </row>
    <row r="25" spans="2:26" ht="15.75" thickBot="1" x14ac:dyDescent="0.3"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2:26" ht="15.75" thickBot="1" x14ac:dyDescent="0.3">
      <c r="B26" s="773" t="s">
        <v>943</v>
      </c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  <c r="X26" s="650"/>
      <c r="Y26" s="650"/>
      <c r="Z26" s="774"/>
    </row>
    <row r="27" spans="2:26" x14ac:dyDescent="0.25">
      <c r="B27" s="806" t="s">
        <v>33</v>
      </c>
      <c r="C27" s="742"/>
      <c r="D27" s="742"/>
      <c r="E27" s="742"/>
      <c r="F27" s="743" t="str">
        <f t="shared" ref="F27:F32" si="3">REPT(FilledDot,VLOOKUP(B27,Backgrounds,8,FALSE))&amp;REPT(OpenDot,5-VLOOKUP(B27,Backgrounds,8,FALSE))</f>
        <v>○○○○○</v>
      </c>
      <c r="G27" s="743"/>
      <c r="H27" s="743" t="s">
        <v>455</v>
      </c>
      <c r="I27" s="743"/>
      <c r="J27" s="743"/>
      <c r="K27" s="743"/>
      <c r="L27" s="743" t="str">
        <f>REPT(FilledDot,VLOOKUP(H27,Backgrounds,8,FALSE))&amp;REPT(OpenDot,5-VLOOKUP(H27,Backgrounds,8,FALSE))</f>
        <v>○○○○○</v>
      </c>
      <c r="M27" s="743"/>
      <c r="N27" s="743" t="str">
        <f>IF(Input_Sheet!Y35="","",Input_Sheet!Y35)</f>
        <v/>
      </c>
      <c r="O27" s="743"/>
      <c r="P27" s="743"/>
      <c r="Q27" s="743"/>
      <c r="R27" s="743" t="str">
        <f>IF(Input_Sheet!AD35="","",REPT(FilledDot,Input_Sheet!AD35)&amp;REPT(OpenDot,5-Input_Sheet!AD35))</f>
        <v>○○○○○</v>
      </c>
      <c r="S27" s="743"/>
      <c r="T27" s="743" t="str">
        <f>IF(Input_Sheet!Y40="","",Input_Sheet!Y40)</f>
        <v/>
      </c>
      <c r="U27" s="743"/>
      <c r="V27" s="743"/>
      <c r="W27" s="743"/>
      <c r="X27" s="743" t="str">
        <f>IF(Input_Sheet!AD40="","",REPT(FilledDot,Input_Sheet!AD40)&amp;REPT(OpenDot,5-Input_Sheet!AD40))</f>
        <v/>
      </c>
      <c r="Y27" s="743"/>
      <c r="Z27" s="149"/>
    </row>
    <row r="28" spans="2:26" x14ac:dyDescent="0.25">
      <c r="B28" s="807" t="s">
        <v>449</v>
      </c>
      <c r="C28" s="743"/>
      <c r="D28" s="743"/>
      <c r="E28" s="743"/>
      <c r="F28" s="743" t="str">
        <f t="shared" si="3"/>
        <v>○○○○○</v>
      </c>
      <c r="G28" s="743"/>
      <c r="H28" s="743" t="s">
        <v>456</v>
      </c>
      <c r="I28" s="743"/>
      <c r="J28" s="743"/>
      <c r="K28" s="743"/>
      <c r="L28" s="743" t="str">
        <f>REPT(FilledDot,VLOOKUP(H28,Backgrounds,8,FALSE))&amp;REPT(OpenDot,5-VLOOKUP(H28,Backgrounds,8,FALSE))</f>
        <v>○○○○○</v>
      </c>
      <c r="M28" s="743"/>
      <c r="N28" s="743" t="str">
        <f>IF(Input_Sheet!Y36="","",Input_Sheet!Y36)</f>
        <v/>
      </c>
      <c r="O28" s="743"/>
      <c r="P28" s="743"/>
      <c r="Q28" s="743"/>
      <c r="R28" s="743" t="str">
        <f>IF(Input_Sheet!AD36="","",REPT(FilledDot,Input_Sheet!AD36)&amp;REPT(OpenDot,5-Input_Sheet!AD36))</f>
        <v>○○○○○</v>
      </c>
      <c r="S28" s="743"/>
      <c r="Z28" s="149"/>
    </row>
    <row r="29" spans="2:26" x14ac:dyDescent="0.25">
      <c r="B29" s="807" t="s">
        <v>34</v>
      </c>
      <c r="C29" s="743"/>
      <c r="D29" s="743"/>
      <c r="E29" s="743"/>
      <c r="F29" s="743" t="str">
        <f t="shared" si="3"/>
        <v>○○○○○</v>
      </c>
      <c r="G29" s="743"/>
      <c r="H29" s="743" t="s">
        <v>37</v>
      </c>
      <c r="I29" s="743"/>
      <c r="J29" s="743"/>
      <c r="K29" s="743"/>
      <c r="L29" s="743" t="str">
        <f>REPT(FilledDot,VLOOKUP(H29,Backgrounds,8,FALSE))&amp;REPT(OpenDot,5-VLOOKUP(H29,Backgrounds,8,FALSE))</f>
        <v>○○○○○</v>
      </c>
      <c r="M29" s="743"/>
      <c r="N29" s="743" t="str">
        <f>IF(Input_Sheet!Y37="","",Input_Sheet!Y37)</f>
        <v/>
      </c>
      <c r="O29" s="743"/>
      <c r="P29" s="743"/>
      <c r="Q29" s="743"/>
      <c r="R29" s="743" t="str">
        <f>IF(Input_Sheet!AD37="","",REPT(FilledDot,Input_Sheet!AD37)&amp;REPT(OpenDot,5-Input_Sheet!AD37))</f>
        <v>○○○○○</v>
      </c>
      <c r="S29" s="743"/>
      <c r="Z29" s="149"/>
    </row>
    <row r="30" spans="2:26" x14ac:dyDescent="0.25">
      <c r="B30" s="807" t="s">
        <v>35</v>
      </c>
      <c r="C30" s="743"/>
      <c r="D30" s="743"/>
      <c r="E30" s="743"/>
      <c r="F30" s="743" t="str">
        <f t="shared" si="3"/>
        <v>○○○○○</v>
      </c>
      <c r="G30" s="743"/>
      <c r="H30" s="743" t="s">
        <v>450</v>
      </c>
      <c r="I30" s="743"/>
      <c r="J30" s="743"/>
      <c r="K30" s="743"/>
      <c r="L30" s="743" t="str">
        <f>REPT(FilledDot,VLOOKUP(H30,Backgrounds,8,FALSE))&amp;REPT(OpenDot,5-VLOOKUP(H30,Backgrounds,8,FALSE))</f>
        <v>○○○○○</v>
      </c>
      <c r="M30" s="743"/>
      <c r="N30" s="743" t="str">
        <f>IF(Input_Sheet!Y38="","",Input_Sheet!Y38)</f>
        <v/>
      </c>
      <c r="O30" s="743"/>
      <c r="P30" s="743"/>
      <c r="Q30" s="743"/>
      <c r="R30" s="743" t="str">
        <f>IF(Input_Sheet!AD38="","",REPT(FilledDot,Input_Sheet!AD38)&amp;REPT(OpenDot,5-Input_Sheet!AD38))</f>
        <v>○○○○○</v>
      </c>
      <c r="S30" s="743"/>
      <c r="Z30" s="149"/>
    </row>
    <row r="31" spans="2:26" x14ac:dyDescent="0.25">
      <c r="B31" s="807" t="s">
        <v>374</v>
      </c>
      <c r="C31" s="743"/>
      <c r="D31" s="743"/>
      <c r="E31" s="743"/>
      <c r="F31" s="743" t="str">
        <f t="shared" si="3"/>
        <v>○○○○○</v>
      </c>
      <c r="G31" s="743"/>
      <c r="H31" s="743" t="s">
        <v>361</v>
      </c>
      <c r="I31" s="743"/>
      <c r="J31" s="743"/>
      <c r="K31" s="743"/>
      <c r="L31" s="743" t="str">
        <f>REPT(FilledDot,Input_Sheet!AD34)&amp;REPT(OpenDot,5-Input_Sheet!AD34)</f>
        <v>○○○○○</v>
      </c>
      <c r="M31" s="743"/>
      <c r="N31" s="743" t="str">
        <f>IF(Input_Sheet!Y39="","",Input_Sheet!Y39)</f>
        <v/>
      </c>
      <c r="O31" s="743"/>
      <c r="P31" s="743"/>
      <c r="Q31" s="743"/>
      <c r="R31" s="743" t="str">
        <f>IF(Input_Sheet!AD39="","",REPT(FilledDot,Input_Sheet!AD39)&amp;REPT(OpenDot,5-Input_Sheet!AD39))</f>
        <v>○○○○○</v>
      </c>
      <c r="S31" s="743"/>
      <c r="Z31" s="149"/>
    </row>
    <row r="32" spans="2:26" ht="15.75" thickBot="1" x14ac:dyDescent="0.3">
      <c r="B32" s="799" t="s">
        <v>36</v>
      </c>
      <c r="C32" s="800"/>
      <c r="D32" s="800"/>
      <c r="E32" s="800"/>
      <c r="F32" s="800" t="str">
        <f t="shared" si="3"/>
        <v>○○○○○</v>
      </c>
      <c r="G32" s="80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68"/>
      <c r="U32" s="168"/>
      <c r="V32" s="168"/>
      <c r="W32" s="168"/>
      <c r="X32" s="168"/>
      <c r="Y32" s="168"/>
      <c r="Z32" s="169"/>
    </row>
    <row r="33" spans="2:27" ht="15.75" thickBot="1" x14ac:dyDescent="0.3">
      <c r="H33" s="134"/>
      <c r="L33" s="134"/>
      <c r="M33" s="134"/>
      <c r="T33" s="134"/>
      <c r="U33" s="134"/>
      <c r="V33" s="134"/>
      <c r="W33" s="134"/>
      <c r="X33" s="134"/>
      <c r="Y33" s="134"/>
      <c r="Z33" s="134"/>
    </row>
    <row r="34" spans="2:27" x14ac:dyDescent="0.25">
      <c r="B34" s="706" t="s">
        <v>255</v>
      </c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8"/>
    </row>
    <row r="35" spans="2:27" x14ac:dyDescent="0.25">
      <c r="B35" s="798" t="str">
        <f>IF(Input_Sheet!C81="","",Input_Sheet!C81)</f>
        <v/>
      </c>
      <c r="C35" s="622"/>
      <c r="D35" s="622"/>
      <c r="E35" s="622"/>
      <c r="F35" s="622"/>
      <c r="G35" s="622" t="str">
        <f>IF(B35="","",REPT(FilledDot,Input_Sheet!J81)&amp;REPT(OpenDot,5-Input_Sheet!J81))</f>
        <v/>
      </c>
      <c r="H35" s="622"/>
      <c r="I35" s="622" t="str">
        <f>Input_Sheet!Q81
&amp;IF(Input_Sheet!W81="","","; "&amp;Input_Sheet!W81)
&amp;IF(Input_Sheet!AC81="","","; "&amp;Input_Sheet!AC81
&amp;IF(Input_Sheet!AI81="","","; "&amp;Input_Sheet!AI81
&amp;IF(Input_Sheet!AO81="","","; "&amp;Input_Sheet!AO81
)))</f>
        <v/>
      </c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801"/>
    </row>
    <row r="36" spans="2:27" x14ac:dyDescent="0.25">
      <c r="B36" s="798" t="str">
        <f>IF(Input_Sheet!C82="","",Input_Sheet!C82)</f>
        <v/>
      </c>
      <c r="C36" s="622"/>
      <c r="D36" s="622"/>
      <c r="E36" s="622"/>
      <c r="F36" s="622"/>
      <c r="G36" s="622" t="str">
        <f>IF(B36="","",REPT(FilledDot,Input_Sheet!J82)&amp;REPT(OpenDot,5-Input_Sheet!J82))</f>
        <v/>
      </c>
      <c r="H36" s="622"/>
      <c r="I36" s="622" t="str">
        <f>Input_Sheet!Q82
&amp;IF(Input_Sheet!W82="","","; "&amp;Input_Sheet!W82)
&amp;IF(Input_Sheet!AC82="","","; "&amp;Input_Sheet!AC82
&amp;IF(Input_Sheet!AI82="","","; "&amp;Input_Sheet!AI82
&amp;IF(Input_Sheet!AO82="","","; "&amp;Input_Sheet!AO82
)))</f>
        <v/>
      </c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801"/>
    </row>
    <row r="37" spans="2:27" x14ac:dyDescent="0.25">
      <c r="B37" s="798" t="str">
        <f>IF(Input_Sheet!C83="","",Input_Sheet!C83)</f>
        <v/>
      </c>
      <c r="C37" s="622"/>
      <c r="D37" s="622"/>
      <c r="E37" s="622"/>
      <c r="F37" s="622"/>
      <c r="G37" s="622" t="str">
        <f>IF(B37="","",REPT(FilledDot,Input_Sheet!J83)&amp;REPT(OpenDot,5-Input_Sheet!J83))</f>
        <v/>
      </c>
      <c r="H37" s="622"/>
      <c r="I37" s="622" t="str">
        <f>Input_Sheet!Q83
&amp;IF(Input_Sheet!W83="","","; "&amp;Input_Sheet!W83)
&amp;IF(Input_Sheet!AC83="","","; "&amp;Input_Sheet!AC83
&amp;IF(Input_Sheet!AI83="","","; "&amp;Input_Sheet!AI83
&amp;IF(Input_Sheet!AO83="","","; "&amp;Input_Sheet!AO83
)))</f>
        <v/>
      </c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801"/>
    </row>
    <row r="38" spans="2:27" x14ac:dyDescent="0.25">
      <c r="B38" s="798" t="str">
        <f>IF(Input_Sheet!C84="","",Input_Sheet!C84)</f>
        <v/>
      </c>
      <c r="C38" s="622"/>
      <c r="D38" s="622"/>
      <c r="E38" s="622"/>
      <c r="F38" s="622"/>
      <c r="G38" s="622" t="str">
        <f>IF(B38="","",REPT(FilledDot,Input_Sheet!J84)&amp;REPT(OpenDot,5-Input_Sheet!J84))</f>
        <v/>
      </c>
      <c r="H38" s="622"/>
      <c r="I38" s="622" t="str">
        <f>Input_Sheet!Q84
&amp;IF(Input_Sheet!W84="","","; "&amp;Input_Sheet!W84)
&amp;IF(Input_Sheet!AC84="","","; "&amp;Input_Sheet!AC84
&amp;IF(Input_Sheet!AI84="","","; "&amp;Input_Sheet!AI84
&amp;IF(Input_Sheet!AO84="","","; "&amp;Input_Sheet!AO84
)))</f>
        <v/>
      </c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2"/>
      <c r="Z38" s="801"/>
    </row>
    <row r="39" spans="2:27" x14ac:dyDescent="0.25">
      <c r="B39" s="785" t="str">
        <f>IF(Input_Sheet!C85="","",Input_Sheet!C85)</f>
        <v/>
      </c>
      <c r="C39" s="623"/>
      <c r="D39" s="623"/>
      <c r="E39" s="623"/>
      <c r="F39" s="623"/>
      <c r="G39" s="623" t="str">
        <f>IF(B39="","",REPT(FilledDot,Input_Sheet!J85)&amp;REPT(OpenDot,5-Input_Sheet!J85))</f>
        <v/>
      </c>
      <c r="H39" s="623"/>
      <c r="I39" s="623" t="str">
        <f>Input_Sheet!Q85
&amp;IF(Input_Sheet!W85="","","; "&amp;Input_Sheet!W85)
&amp;IF(Input_Sheet!AC85="","","; "&amp;Input_Sheet!AC85
&amp;IF(Input_Sheet!AI85="","","; "&amp;Input_Sheet!AI85
&amp;IF(Input_Sheet!AO85="","","; "&amp;Input_Sheet!AO85
)))</f>
        <v/>
      </c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786"/>
    </row>
    <row r="40" spans="2:27" x14ac:dyDescent="0.25">
      <c r="B40" s="785" t="str">
        <f>IF(Input_Sheet!C86="","",Input_Sheet!C86)</f>
        <v/>
      </c>
      <c r="C40" s="623"/>
      <c r="D40" s="623"/>
      <c r="E40" s="623"/>
      <c r="F40" s="623"/>
      <c r="G40" s="623" t="str">
        <f>IF(B40="","",REPT(FilledDot,Input_Sheet!J86)&amp;REPT(OpenDot,5-Input_Sheet!J86))</f>
        <v/>
      </c>
      <c r="H40" s="623"/>
      <c r="I40" s="623" t="str">
        <f>Input_Sheet!Q86
&amp;IF(Input_Sheet!W86="","","; "&amp;Input_Sheet!W86)
&amp;IF(Input_Sheet!AC86="","","; "&amp;Input_Sheet!AC86
&amp;IF(Input_Sheet!AI86="","","; "&amp;Input_Sheet!AI86
&amp;IF(Input_Sheet!AO86="","","; "&amp;Input_Sheet!AO86
)))</f>
        <v/>
      </c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786"/>
    </row>
    <row r="41" spans="2:27" x14ac:dyDescent="0.25">
      <c r="B41" s="785" t="str">
        <f>IF(Input_Sheet!C87="","",Input_Sheet!C87)</f>
        <v/>
      </c>
      <c r="C41" s="623"/>
      <c r="D41" s="623"/>
      <c r="E41" s="623"/>
      <c r="F41" s="623"/>
      <c r="G41" s="623" t="str">
        <f>IF(B41="","",REPT(FilledDot,Input_Sheet!J87)&amp;REPT(OpenDot,5-Input_Sheet!J87))</f>
        <v/>
      </c>
      <c r="H41" s="623"/>
      <c r="I41" s="623" t="str">
        <f>Input_Sheet!Q87
&amp;IF(Input_Sheet!W87="","","; "&amp;Input_Sheet!W87)
&amp;IF(Input_Sheet!AC87="","","; "&amp;Input_Sheet!AC87
&amp;IF(Input_Sheet!AI87="","","; "&amp;Input_Sheet!AI87
&amp;IF(Input_Sheet!AO87="","","; "&amp;Input_Sheet!AO87
)))</f>
        <v/>
      </c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786"/>
    </row>
    <row r="42" spans="2:27" x14ac:dyDescent="0.25">
      <c r="B42" s="785" t="str">
        <f>IF(Input_Sheet!C88="","",Input_Sheet!C88)</f>
        <v/>
      </c>
      <c r="C42" s="623"/>
      <c r="D42" s="623"/>
      <c r="E42" s="623"/>
      <c r="F42" s="623"/>
      <c r="G42" s="623" t="str">
        <f>IF(B42="","",REPT(FilledDot,Input_Sheet!J88)&amp;REPT(OpenDot,5-Input_Sheet!J88))</f>
        <v/>
      </c>
      <c r="H42" s="623"/>
      <c r="I42" s="623" t="str">
        <f>Input_Sheet!Q88
&amp;IF(Input_Sheet!W88="","","; "&amp;Input_Sheet!W88)
&amp;IF(Input_Sheet!AC88="","","; "&amp;Input_Sheet!AC88
&amp;IF(Input_Sheet!AI88="","","; "&amp;Input_Sheet!AI88
&amp;IF(Input_Sheet!AO88="","","; "&amp;Input_Sheet!AO88
)))</f>
        <v/>
      </c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786"/>
    </row>
    <row r="43" spans="2:27" x14ac:dyDescent="0.25">
      <c r="B43" s="785" t="str">
        <f>IF(Input_Sheet!C89="","",Input_Sheet!C89)</f>
        <v/>
      </c>
      <c r="C43" s="623"/>
      <c r="D43" s="623"/>
      <c r="E43" s="623"/>
      <c r="F43" s="623"/>
      <c r="G43" s="623" t="str">
        <f>IF(B43="","",REPT(FilledDot,Input_Sheet!J89)&amp;REPT(OpenDot,5-Input_Sheet!J89))</f>
        <v/>
      </c>
      <c r="H43" s="623"/>
      <c r="I43" s="623" t="str">
        <f>Input_Sheet!Q89
&amp;IF(Input_Sheet!W89="","","; "&amp;Input_Sheet!W89)
&amp;IF(Input_Sheet!AC89="","","; "&amp;Input_Sheet!AC89
&amp;IF(Input_Sheet!AI89="","","; "&amp;Input_Sheet!AI89
&amp;IF(Input_Sheet!AO89="","","; "&amp;Input_Sheet!AO89
)))</f>
        <v/>
      </c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786"/>
    </row>
    <row r="44" spans="2:27" ht="15.75" thickBot="1" x14ac:dyDescent="0.3">
      <c r="B44" s="790" t="str">
        <f>IF(Input_Sheet!C90="","",Input_Sheet!C90)</f>
        <v/>
      </c>
      <c r="C44" s="791"/>
      <c r="D44" s="791"/>
      <c r="E44" s="791"/>
      <c r="F44" s="791"/>
      <c r="G44" s="791" t="str">
        <f>IF(B44="","",REPT(FilledDot,Input_Sheet!J90)&amp;REPT(OpenDot,5-Input_Sheet!J90))</f>
        <v/>
      </c>
      <c r="H44" s="791"/>
      <c r="I44" s="791" t="str">
        <f>Input_Sheet!Q90
&amp;IF(Input_Sheet!W90="","","; "&amp;Input_Sheet!W90)
&amp;IF(Input_Sheet!AC90="","","; "&amp;Input_Sheet!AC90
&amp;IF(Input_Sheet!AI90="","","; "&amp;Input_Sheet!AI90
&amp;IF(Input_Sheet!AO90="","","; "&amp;Input_Sheet!AO90
)))</f>
        <v/>
      </c>
      <c r="J44" s="791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1"/>
      <c r="Y44" s="791"/>
      <c r="Z44" s="792"/>
    </row>
    <row r="45" spans="2:27" ht="15.75" thickBot="1" x14ac:dyDescent="0.3">
      <c r="B45" s="142"/>
      <c r="C45" s="142"/>
      <c r="D45" s="142"/>
      <c r="E45" s="142"/>
      <c r="F45" s="134"/>
      <c r="G45" s="134"/>
      <c r="H45" s="134"/>
      <c r="I45" s="134"/>
      <c r="J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2:27" ht="15.75" thickBot="1" x14ac:dyDescent="0.3">
      <c r="B46" s="773" t="s">
        <v>944</v>
      </c>
      <c r="C46" s="650"/>
      <c r="D46" s="650"/>
      <c r="E46" s="650"/>
      <c r="F46" s="650"/>
      <c r="G46" s="774"/>
      <c r="I46" s="706" t="s">
        <v>945</v>
      </c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8"/>
      <c r="V46" s="706" t="s">
        <v>265</v>
      </c>
      <c r="W46" s="707"/>
      <c r="X46" s="707"/>
      <c r="Y46" s="708"/>
    </row>
    <row r="47" spans="2:27" x14ac:dyDescent="0.25">
      <c r="B47" s="775" t="str">
        <f>IF(Input_Sheet!C98="","",Input_Sheet!C98)</f>
        <v/>
      </c>
      <c r="C47" s="776"/>
      <c r="D47" s="776"/>
      <c r="E47" s="776"/>
      <c r="F47" s="776"/>
      <c r="G47" s="777"/>
      <c r="I47" s="697" t="str">
        <f>IF(Input_Sheet!AB98="","",Input_Sheet!AB98)</f>
        <v/>
      </c>
      <c r="J47" s="641"/>
      <c r="K47" s="641"/>
      <c r="L47" s="641"/>
      <c r="M47" s="641"/>
      <c r="N47" s="641"/>
      <c r="O47" s="641" t="str">
        <f>IF(Input_Sheet!AJ98="","",Input_Sheet!AJ98)</f>
        <v/>
      </c>
      <c r="P47" s="641"/>
      <c r="Q47" s="641"/>
      <c r="R47" s="641"/>
      <c r="S47" s="641"/>
      <c r="T47" s="698"/>
      <c r="V47" s="144" t="str">
        <f>Lookup!$I$1</f>
        <v>⃝</v>
      </c>
      <c r="W47" s="725" t="s">
        <v>266</v>
      </c>
      <c r="X47" s="725"/>
      <c r="Y47" s="793"/>
      <c r="Z47" s="797" t="b">
        <f>(COUNTIF(Input_Sheet!$Q$81:$Q$90,"Endurance")*COUNTIF(PhysicalFocus,"Stamina"))=1</f>
        <v>0</v>
      </c>
      <c r="AA47" s="797"/>
    </row>
    <row r="48" spans="2:27" x14ac:dyDescent="0.25">
      <c r="B48" s="775" t="str">
        <f>IF(Input_Sheet!C99="","",Input_Sheet!C99)</f>
        <v/>
      </c>
      <c r="C48" s="776"/>
      <c r="D48" s="776"/>
      <c r="E48" s="776"/>
      <c r="F48" s="776"/>
      <c r="G48" s="777"/>
      <c r="I48" s="697" t="str">
        <f>IF(Input_Sheet!AB99="","",Input_Sheet!AB99)</f>
        <v/>
      </c>
      <c r="J48" s="641"/>
      <c r="K48" s="641"/>
      <c r="L48" s="641"/>
      <c r="M48" s="641"/>
      <c r="N48" s="641"/>
      <c r="O48" s="641" t="str">
        <f>IF(Input_Sheet!AJ99="","",Input_Sheet!AJ99)</f>
        <v/>
      </c>
      <c r="P48" s="641"/>
      <c r="Q48" s="641"/>
      <c r="R48" s="641"/>
      <c r="S48" s="641"/>
      <c r="T48" s="698"/>
      <c r="V48" s="145" t="str">
        <f>Lookup!$I$1</f>
        <v>⃝</v>
      </c>
      <c r="W48" s="747" t="s">
        <v>266</v>
      </c>
      <c r="X48" s="747"/>
      <c r="Y48" s="748"/>
      <c r="Z48" s="797" t="b">
        <f>COUNTIF(Merits,"Rugged*")=1</f>
        <v>0</v>
      </c>
      <c r="AA48" s="797"/>
    </row>
    <row r="49" spans="2:28" x14ac:dyDescent="0.25">
      <c r="B49" s="775" t="str">
        <f>IF(Input_Sheet!C100="","",Input_Sheet!C100)</f>
        <v/>
      </c>
      <c r="C49" s="776"/>
      <c r="D49" s="776"/>
      <c r="E49" s="776"/>
      <c r="F49" s="776"/>
      <c r="G49" s="777"/>
      <c r="I49" s="697" t="str">
        <f>IF(Input_Sheet!AB100="","",Input_Sheet!AB100)</f>
        <v/>
      </c>
      <c r="J49" s="641"/>
      <c r="K49" s="641"/>
      <c r="L49" s="641"/>
      <c r="M49" s="641"/>
      <c r="N49" s="641"/>
      <c r="O49" s="641" t="str">
        <f>IF(Input_Sheet!AJ100="","",Input_Sheet!AJ100)</f>
        <v/>
      </c>
      <c r="P49" s="641"/>
      <c r="Q49" s="641"/>
      <c r="R49" s="641"/>
      <c r="S49" s="641"/>
      <c r="T49" s="698"/>
      <c r="V49" s="145" t="str">
        <f>Lookup!$I$1</f>
        <v>⃝</v>
      </c>
      <c r="W49" s="747" t="s">
        <v>266</v>
      </c>
      <c r="X49" s="747"/>
      <c r="Y49" s="748"/>
    </row>
    <row r="50" spans="2:28" x14ac:dyDescent="0.25">
      <c r="B50" s="775" t="str">
        <f>IF(Input_Sheet!C101="","",Input_Sheet!C101)</f>
        <v/>
      </c>
      <c r="C50" s="776"/>
      <c r="D50" s="776"/>
      <c r="E50" s="776"/>
      <c r="F50" s="776"/>
      <c r="G50" s="777"/>
      <c r="I50" s="697" t="str">
        <f>IF(Input_Sheet!AB101="","",Input_Sheet!AB101)</f>
        <v/>
      </c>
      <c r="J50" s="641"/>
      <c r="K50" s="641"/>
      <c r="L50" s="641"/>
      <c r="M50" s="641"/>
      <c r="N50" s="641"/>
      <c r="O50" s="641" t="str">
        <f>IF(Input_Sheet!AJ101="","",Input_Sheet!AJ101)</f>
        <v/>
      </c>
      <c r="P50" s="641"/>
      <c r="Q50" s="641"/>
      <c r="R50" s="641"/>
      <c r="S50" s="641"/>
      <c r="T50" s="698"/>
      <c r="V50" s="145" t="str">
        <f>Lookup!$I$1</f>
        <v>⃝</v>
      </c>
      <c r="W50" s="747" t="str">
        <f>IF(OR(Z$47,Z$48),"Healthy","Injured")</f>
        <v>Injured</v>
      </c>
      <c r="X50" s="747"/>
      <c r="Y50" s="748"/>
    </row>
    <row r="51" spans="2:28" x14ac:dyDescent="0.25">
      <c r="B51" s="775" t="str">
        <f>IF(Input_Sheet!C102="","",Input_Sheet!C102)</f>
        <v/>
      </c>
      <c r="C51" s="776"/>
      <c r="D51" s="776"/>
      <c r="E51" s="776"/>
      <c r="F51" s="776"/>
      <c r="G51" s="777"/>
      <c r="I51" s="697" t="str">
        <f>IF(Input_Sheet!AB102="","",Input_Sheet!AB102)</f>
        <v/>
      </c>
      <c r="J51" s="641"/>
      <c r="K51" s="641"/>
      <c r="L51" s="641"/>
      <c r="M51" s="641"/>
      <c r="N51" s="641"/>
      <c r="O51" s="641" t="str">
        <f>IF(Input_Sheet!AJ102="","",Input_Sheet!AJ102)</f>
        <v/>
      </c>
      <c r="P51" s="641"/>
      <c r="Q51" s="641"/>
      <c r="R51" s="641"/>
      <c r="S51" s="641"/>
      <c r="T51" s="698"/>
      <c r="V51" s="145" t="str">
        <f>Lookup!$I$1</f>
        <v>⃝</v>
      </c>
      <c r="W51" s="747" t="str">
        <f>IF(AND(Z$47,Z$48),"Healthy","Injured")</f>
        <v>Injured</v>
      </c>
      <c r="X51" s="747"/>
      <c r="Y51" s="748"/>
    </row>
    <row r="52" spans="2:28" x14ac:dyDescent="0.25">
      <c r="B52" s="775" t="str">
        <f>IF(Input_Sheet!C103="","",Input_Sheet!C103)</f>
        <v/>
      </c>
      <c r="C52" s="776"/>
      <c r="D52" s="776"/>
      <c r="E52" s="776"/>
      <c r="F52" s="776"/>
      <c r="G52" s="777"/>
      <c r="I52" s="697" t="str">
        <f>IF(Input_Sheet!AB103="","",Input_Sheet!AB103)</f>
        <v/>
      </c>
      <c r="J52" s="641"/>
      <c r="K52" s="641"/>
      <c r="L52" s="641"/>
      <c r="M52" s="641"/>
      <c r="N52" s="641"/>
      <c r="O52" s="641" t="str">
        <f>IF(Input_Sheet!AJ103="","",Input_Sheet!AJ103)</f>
        <v/>
      </c>
      <c r="P52" s="641"/>
      <c r="Q52" s="641"/>
      <c r="R52" s="641"/>
      <c r="S52" s="641"/>
      <c r="T52" s="698"/>
      <c r="V52" s="145" t="str">
        <f>Lookup!$I$1</f>
        <v>⃝</v>
      </c>
      <c r="W52" s="747" t="s">
        <v>482</v>
      </c>
      <c r="X52" s="747"/>
      <c r="Y52" s="748"/>
    </row>
    <row r="53" spans="2:28" x14ac:dyDescent="0.25">
      <c r="B53" s="775" t="str">
        <f>IF(Input_Sheet!C104="","",Input_Sheet!C104)</f>
        <v/>
      </c>
      <c r="C53" s="776"/>
      <c r="D53" s="776"/>
      <c r="E53" s="776"/>
      <c r="F53" s="776"/>
      <c r="G53" s="777"/>
      <c r="I53" s="697" t="str">
        <f>IF(Input_Sheet!AB104="","",Input_Sheet!AB104)</f>
        <v/>
      </c>
      <c r="J53" s="641"/>
      <c r="K53" s="641"/>
      <c r="L53" s="641"/>
      <c r="M53" s="641"/>
      <c r="N53" s="641"/>
      <c r="O53" s="641" t="str">
        <f>IF(Input_Sheet!AJ104="","",Input_Sheet!AJ104)</f>
        <v/>
      </c>
      <c r="P53" s="641"/>
      <c r="Q53" s="641"/>
      <c r="R53" s="641"/>
      <c r="S53" s="641"/>
      <c r="T53" s="698"/>
      <c r="V53" s="145" t="str">
        <f>Lookup!$I$1</f>
        <v>⃝</v>
      </c>
      <c r="W53" s="747" t="str">
        <f>IF(OR(Z47,Z48),"Injured","Incapacitated")</f>
        <v>Incapacitated</v>
      </c>
      <c r="X53" s="747"/>
      <c r="Y53" s="748"/>
    </row>
    <row r="54" spans="2:28" x14ac:dyDescent="0.25">
      <c r="B54" s="775" t="str">
        <f>IF(Input_Sheet!C105="","",Input_Sheet!C105)</f>
        <v/>
      </c>
      <c r="C54" s="776"/>
      <c r="D54" s="776"/>
      <c r="E54" s="776"/>
      <c r="F54" s="776"/>
      <c r="G54" s="777"/>
      <c r="I54" s="697" t="str">
        <f>IF(Input_Sheet!AB105="","",Input_Sheet!AB105)</f>
        <v/>
      </c>
      <c r="J54" s="641"/>
      <c r="K54" s="641"/>
      <c r="L54" s="641"/>
      <c r="M54" s="641"/>
      <c r="N54" s="641"/>
      <c r="O54" s="641" t="str">
        <f>IF(Input_Sheet!AJ105="","",Input_Sheet!AJ105)</f>
        <v/>
      </c>
      <c r="P54" s="641"/>
      <c r="Q54" s="641"/>
      <c r="R54" s="641"/>
      <c r="S54" s="641"/>
      <c r="T54" s="698"/>
      <c r="V54" s="145" t="str">
        <f>Lookup!$I$1</f>
        <v>⃝</v>
      </c>
      <c r="W54" s="747" t="str">
        <f>IF(OR(Z47,Z48),"Injured","Incapacitated")</f>
        <v>Incapacitated</v>
      </c>
      <c r="X54" s="747"/>
      <c r="Y54" s="748"/>
    </row>
    <row r="55" spans="2:28" x14ac:dyDescent="0.25">
      <c r="B55" s="775" t="str">
        <f>IF(Input_Sheet!C106="","",Input_Sheet!C106)</f>
        <v/>
      </c>
      <c r="C55" s="776"/>
      <c r="D55" s="776"/>
      <c r="E55" s="776"/>
      <c r="F55" s="776"/>
      <c r="G55" s="777"/>
      <c r="I55" s="697" t="str">
        <f>IF(Input_Sheet!AB106="","",Input_Sheet!AB106)</f>
        <v/>
      </c>
      <c r="J55" s="641"/>
      <c r="K55" s="641"/>
      <c r="L55" s="641"/>
      <c r="M55" s="641"/>
      <c r="N55" s="641"/>
      <c r="O55" s="641" t="str">
        <f>IF(Input_Sheet!AJ106="","",Input_Sheet!AJ106)</f>
        <v/>
      </c>
      <c r="P55" s="641"/>
      <c r="Q55" s="641"/>
      <c r="R55" s="641"/>
      <c r="S55" s="641"/>
      <c r="T55" s="698"/>
      <c r="V55" s="145" t="str">
        <f>Lookup!$I$1</f>
        <v>⃝</v>
      </c>
      <c r="W55" s="747" t="str">
        <f>IF(AND(Z47,Z48),"Injured","Incapacitated")</f>
        <v>Incapacitated</v>
      </c>
      <c r="X55" s="747"/>
      <c r="Y55" s="748"/>
      <c r="AA55" s="142"/>
      <c r="AB55" s="142"/>
    </row>
    <row r="56" spans="2:28" ht="15.75" thickBot="1" x14ac:dyDescent="0.3">
      <c r="B56" s="744" t="str">
        <f>IF(Input_Sheet!C107="","",Input_Sheet!C107)</f>
        <v/>
      </c>
      <c r="C56" s="745"/>
      <c r="D56" s="745"/>
      <c r="E56" s="745"/>
      <c r="F56" s="745"/>
      <c r="G56" s="746"/>
      <c r="I56" s="772" t="str">
        <f>IF(Input_Sheet!AB107="","",Input_Sheet!AB107)</f>
        <v/>
      </c>
      <c r="J56" s="770"/>
      <c r="K56" s="770"/>
      <c r="L56" s="770"/>
      <c r="M56" s="770"/>
      <c r="N56" s="770"/>
      <c r="O56" s="770" t="str">
        <f>IF(Input_Sheet!AJ107="","",Input_Sheet!AJ107)</f>
        <v/>
      </c>
      <c r="P56" s="770"/>
      <c r="Q56" s="770"/>
      <c r="R56" s="770"/>
      <c r="S56" s="770"/>
      <c r="T56" s="771"/>
      <c r="V56" s="145" t="str">
        <f>IF(W56&lt;&gt;"",Lookup!$I$1,"")</f>
        <v/>
      </c>
      <c r="W56" s="747" t="str">
        <f>IF(AND(Z47,Z48),"Injured",IF(OR(Z47,Z48),"Incapacitated",""))</f>
        <v/>
      </c>
      <c r="X56" s="747"/>
      <c r="Y56" s="748"/>
    </row>
    <row r="57" spans="2:28" ht="15.75" thickBot="1" x14ac:dyDescent="0.3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V57" s="145" t="str">
        <f>IF(W57&lt;&gt;"",Lookup!$I$1,"")</f>
        <v/>
      </c>
      <c r="W57" s="747" t="str">
        <f>IF(OR(Z47,Z48),"Incapacitated","")</f>
        <v/>
      </c>
      <c r="X57" s="747"/>
      <c r="Y57" s="748"/>
    </row>
    <row r="58" spans="2:28" ht="15.75" thickBot="1" x14ac:dyDescent="0.3">
      <c r="B58" s="735" t="s">
        <v>263</v>
      </c>
      <c r="C58" s="735"/>
      <c r="D58" s="735"/>
      <c r="E58" s="735"/>
      <c r="F58" s="735"/>
      <c r="G58" s="735"/>
      <c r="H58" s="735"/>
      <c r="I58" s="57"/>
      <c r="J58" s="135"/>
      <c r="K58" s="706" t="s">
        <v>264</v>
      </c>
      <c r="L58" s="707"/>
      <c r="M58" s="708"/>
      <c r="N58" s="135"/>
      <c r="O58" s="751">
        <f>Input_Sheet!AM4</f>
        <v>0</v>
      </c>
      <c r="P58" s="752"/>
      <c r="Q58" s="752"/>
      <c r="R58" s="752"/>
      <c r="S58" s="752"/>
      <c r="T58" s="753"/>
      <c r="V58" s="145" t="str">
        <f>IF(W58&lt;&gt;"",Lookup!$I$1,"")</f>
        <v/>
      </c>
      <c r="W58" s="747" t="str">
        <f>IF(OR(Z$47,Z$48),"Incapacitated","")</f>
        <v/>
      </c>
      <c r="X58" s="747"/>
      <c r="Y58" s="748"/>
    </row>
    <row r="59" spans="2:28" x14ac:dyDescent="0.25">
      <c r="B59" s="736" t="str">
        <f>IFERROR("Maximum "&amp;VLOOKUP(Input_Sheet!AB53,BloodPool,2,FALSE)&amp;" Blood Traits","")</f>
        <v/>
      </c>
      <c r="C59" s="736"/>
      <c r="D59" s="736"/>
      <c r="E59" s="736"/>
      <c r="F59" s="736"/>
      <c r="G59" s="736"/>
      <c r="H59" s="736"/>
      <c r="I59" s="57"/>
      <c r="J59" s="44"/>
      <c r="K59" s="706" t="str">
        <f>REPT(Lookup!$C$2,1)&amp;REPT(Lookup!$I$1,IF(COUNTIF(Input_Sheet!C65:J71,"Unyielding*"),2,1))</f>
        <v>⃝⃝⃝⃝⃝  ⃝</v>
      </c>
      <c r="L59" s="707"/>
      <c r="M59" s="708"/>
      <c r="N59" s="44"/>
      <c r="O59" s="754"/>
      <c r="P59" s="755"/>
      <c r="Q59" s="755"/>
      <c r="R59" s="755"/>
      <c r="S59" s="755"/>
      <c r="T59" s="756"/>
      <c r="V59" s="145" t="str">
        <f>IF(W59&lt;&gt;"",Lookup!$I$1,"")</f>
        <v/>
      </c>
      <c r="W59" s="747" t="str">
        <f>IF(AND(Z$47,Z$48),"Incapacitated","")</f>
        <v/>
      </c>
      <c r="X59" s="747"/>
      <c r="Y59" s="748"/>
    </row>
    <row r="60" spans="2:28" ht="15.75" thickBot="1" x14ac:dyDescent="0.3">
      <c r="B60" s="680" t="str">
        <f>IFERROR("Can spend "&amp;Generation_Dots+COUNTIF(Input_Sheet!#REF!,"Intense Vitality*")&amp;" per Turn.","")</f>
        <v/>
      </c>
      <c r="C60" s="680"/>
      <c r="D60" s="680"/>
      <c r="E60" s="680"/>
      <c r="F60" s="680"/>
      <c r="G60" s="680"/>
      <c r="H60" s="680"/>
      <c r="I60" s="57"/>
      <c r="J60" s="136"/>
      <c r="K60" s="709"/>
      <c r="L60" s="710"/>
      <c r="M60" s="711"/>
      <c r="N60" s="136"/>
      <c r="O60" s="754">
        <f>Input_Sheet!AQ6</f>
        <v>4</v>
      </c>
      <c r="P60" s="755"/>
      <c r="Q60" s="755"/>
      <c r="R60" s="621" t="s">
        <v>946</v>
      </c>
      <c r="S60" s="621"/>
      <c r="T60" s="796"/>
      <c r="V60" s="145" t="str">
        <f>IF(W60&lt;&gt;"",Lookup!$I$1,"")</f>
        <v/>
      </c>
      <c r="W60" s="747" t="str">
        <f>IF(AND(Z$47,Z$48),"Incapacitated","")</f>
        <v/>
      </c>
      <c r="X60" s="747"/>
      <c r="Y60" s="748"/>
    </row>
    <row r="61" spans="2:28" ht="15.75" thickBot="1" x14ac:dyDescent="0.3">
      <c r="B61" s="737" t="e">
        <f>REPT(Lookup!#REF!,INT(VLOOKUP(Input_Sheet!AB53,BloodPool,2,FALSE)/5))&amp;REPT(Lookup!$I$1,MOD(VLOOKUP(Input_Sheet!AB53,BloodPool,2,FALSE),5))</f>
        <v>#REF!</v>
      </c>
      <c r="C61" s="737"/>
      <c r="D61" s="737"/>
      <c r="E61" s="737"/>
      <c r="F61" s="737"/>
      <c r="G61" s="737"/>
      <c r="H61" s="737"/>
      <c r="I61" s="57"/>
      <c r="J61" s="136"/>
      <c r="K61" s="136"/>
      <c r="L61" s="136"/>
      <c r="M61" s="136"/>
      <c r="N61" s="136"/>
      <c r="O61" s="754"/>
      <c r="P61" s="755"/>
      <c r="Q61" s="755"/>
      <c r="R61" s="680" t="str">
        <f>REPT(Lookup!$I$1,5)</f>
        <v>⃝⃝⃝⃝⃝</v>
      </c>
      <c r="S61" s="680"/>
      <c r="T61" s="681"/>
      <c r="V61" s="146" t="str">
        <f>IF(W61&lt;&gt;"",Lookup!$I$1,"")</f>
        <v/>
      </c>
      <c r="W61" s="749" t="str">
        <f>IF(AND(Z$47,Z$48),"Incapacitated","")</f>
        <v/>
      </c>
      <c r="X61" s="749"/>
      <c r="Y61" s="750"/>
    </row>
    <row r="62" spans="2:28" ht="15.75" thickBot="1" x14ac:dyDescent="0.3">
      <c r="B62" s="737"/>
      <c r="C62" s="737"/>
      <c r="D62" s="737"/>
      <c r="E62" s="737"/>
      <c r="F62" s="737"/>
      <c r="G62" s="737"/>
      <c r="H62" s="737"/>
      <c r="I62" s="57"/>
      <c r="M62" s="143"/>
      <c r="N62" s="143"/>
      <c r="O62" s="661"/>
      <c r="P62" s="662"/>
      <c r="Q62" s="662"/>
      <c r="R62" s="794"/>
      <c r="S62" s="794"/>
      <c r="T62" s="795"/>
    </row>
    <row r="63" spans="2:28" x14ac:dyDescent="0.25">
      <c r="B63" s="737"/>
      <c r="C63" s="737"/>
      <c r="D63" s="737"/>
      <c r="E63" s="737"/>
      <c r="F63" s="737"/>
      <c r="G63" s="737"/>
      <c r="H63" s="737"/>
      <c r="I63" s="57"/>
      <c r="J63" s="143"/>
    </row>
    <row r="64" spans="2:28" ht="15.75" thickBot="1" x14ac:dyDescent="0.3">
      <c r="B64" s="137"/>
      <c r="C64" s="137"/>
      <c r="D64" s="137"/>
      <c r="E64" s="137"/>
      <c r="F64" s="137"/>
      <c r="G64" s="137"/>
      <c r="H64" s="137"/>
      <c r="I64" s="137"/>
      <c r="J64" s="143"/>
    </row>
    <row r="65" spans="2:26" ht="15.75" thickBot="1" x14ac:dyDescent="0.3">
      <c r="B65" s="773" t="s">
        <v>261</v>
      </c>
      <c r="C65" s="650"/>
      <c r="D65" s="650"/>
      <c r="E65" s="650"/>
      <c r="F65" s="650"/>
      <c r="G65" s="650"/>
      <c r="H65" s="774"/>
      <c r="J65" s="773" t="s">
        <v>262</v>
      </c>
      <c r="K65" s="650"/>
      <c r="L65" s="650"/>
      <c r="M65" s="650"/>
      <c r="N65" s="650"/>
      <c r="O65" s="650"/>
      <c r="P65" s="774"/>
    </row>
    <row r="66" spans="2:26" x14ac:dyDescent="0.25">
      <c r="B66" s="787" t="str">
        <f>IF(Input_Sheet!C65="","",Input_Sheet!C65)</f>
        <v/>
      </c>
      <c r="C66" s="788"/>
      <c r="D66" s="788"/>
      <c r="E66" s="788"/>
      <c r="F66" s="788"/>
      <c r="G66" s="788"/>
      <c r="H66" s="789"/>
      <c r="J66" s="787" t="str">
        <f>IF(Input_Sheet!X65="","",Input_Sheet!X65)</f>
        <v/>
      </c>
      <c r="K66" s="788"/>
      <c r="L66" s="788"/>
      <c r="M66" s="788"/>
      <c r="N66" s="788"/>
      <c r="O66" s="788"/>
      <c r="P66" s="789"/>
    </row>
    <row r="67" spans="2:26" x14ac:dyDescent="0.25">
      <c r="B67" s="785" t="str">
        <f>IF(Input_Sheet!C66="","",Input_Sheet!C66)</f>
        <v/>
      </c>
      <c r="C67" s="623"/>
      <c r="D67" s="623"/>
      <c r="E67" s="623"/>
      <c r="F67" s="623"/>
      <c r="G67" s="623"/>
      <c r="H67" s="786"/>
      <c r="J67" s="785" t="str">
        <f>IF(Input_Sheet!X66="","",Input_Sheet!X66)</f>
        <v/>
      </c>
      <c r="K67" s="623"/>
      <c r="L67" s="623"/>
      <c r="M67" s="623"/>
      <c r="N67" s="623"/>
      <c r="O67" s="623"/>
      <c r="P67" s="786"/>
    </row>
    <row r="68" spans="2:26" x14ac:dyDescent="0.25">
      <c r="B68" s="785" t="str">
        <f>IF(Input_Sheet!C67="","",Input_Sheet!C67)</f>
        <v/>
      </c>
      <c r="C68" s="623"/>
      <c r="D68" s="623"/>
      <c r="E68" s="623"/>
      <c r="F68" s="623"/>
      <c r="G68" s="623"/>
      <c r="H68" s="786"/>
      <c r="J68" s="785" t="str">
        <f>IF(Input_Sheet!X67="","",Input_Sheet!X67)</f>
        <v/>
      </c>
      <c r="K68" s="623"/>
      <c r="L68" s="623"/>
      <c r="M68" s="623"/>
      <c r="N68" s="623"/>
      <c r="O68" s="623"/>
      <c r="P68" s="786"/>
    </row>
    <row r="69" spans="2:26" x14ac:dyDescent="0.25">
      <c r="B69" s="785" t="str">
        <f>IF(Input_Sheet!C68="","",Input_Sheet!C68)</f>
        <v/>
      </c>
      <c r="C69" s="623"/>
      <c r="D69" s="623"/>
      <c r="E69" s="623"/>
      <c r="F69" s="623"/>
      <c r="G69" s="623"/>
      <c r="H69" s="786"/>
      <c r="J69" s="785" t="str">
        <f>IF(Input_Sheet!X68="","",Input_Sheet!X68)</f>
        <v/>
      </c>
      <c r="K69" s="623"/>
      <c r="L69" s="623"/>
      <c r="M69" s="623"/>
      <c r="N69" s="623"/>
      <c r="O69" s="623"/>
      <c r="P69" s="786"/>
    </row>
    <row r="70" spans="2:26" x14ac:dyDescent="0.25">
      <c r="B70" s="785" t="str">
        <f>IF(Input_Sheet!C69="","",Input_Sheet!C69)</f>
        <v/>
      </c>
      <c r="C70" s="623"/>
      <c r="D70" s="623"/>
      <c r="E70" s="623"/>
      <c r="F70" s="623"/>
      <c r="G70" s="623"/>
      <c r="H70" s="786"/>
      <c r="J70" s="785" t="str">
        <f>IF(Input_Sheet!X69="","",Input_Sheet!X69)</f>
        <v/>
      </c>
      <c r="K70" s="623"/>
      <c r="L70" s="623"/>
      <c r="M70" s="623"/>
      <c r="N70" s="623"/>
      <c r="O70" s="623"/>
      <c r="P70" s="786"/>
    </row>
    <row r="71" spans="2:26" x14ac:dyDescent="0.25">
      <c r="B71" s="785" t="str">
        <f>IF(Input_Sheet!C70="","",Input_Sheet!C70)</f>
        <v/>
      </c>
      <c r="C71" s="623"/>
      <c r="D71" s="623"/>
      <c r="E71" s="623"/>
      <c r="F71" s="623"/>
      <c r="G71" s="623"/>
      <c r="H71" s="786"/>
      <c r="J71" s="785" t="str">
        <f>IF(Input_Sheet!X70="","",Input_Sheet!X70)</f>
        <v/>
      </c>
      <c r="K71" s="623"/>
      <c r="L71" s="623"/>
      <c r="M71" s="623"/>
      <c r="N71" s="623"/>
      <c r="O71" s="623"/>
      <c r="P71" s="786"/>
    </row>
    <row r="72" spans="2:26" ht="15.75" thickBot="1" x14ac:dyDescent="0.3">
      <c r="B72" s="790" t="str">
        <f>IF(Input_Sheet!C71="","",Input_Sheet!C71)</f>
        <v/>
      </c>
      <c r="C72" s="791"/>
      <c r="D72" s="791"/>
      <c r="E72" s="791"/>
      <c r="F72" s="791"/>
      <c r="G72" s="791"/>
      <c r="H72" s="792"/>
      <c r="I72" s="142"/>
      <c r="J72" s="790" t="str">
        <f>IF(Input_Sheet!X71="","",Input_Sheet!X71)</f>
        <v/>
      </c>
      <c r="K72" s="791"/>
      <c r="L72" s="791"/>
      <c r="M72" s="791"/>
      <c r="N72" s="791"/>
      <c r="O72" s="791"/>
      <c r="P72" s="792"/>
    </row>
    <row r="73" spans="2:26" ht="15.75" thickBot="1" x14ac:dyDescent="0.3">
      <c r="B73" s="137"/>
      <c r="C73" s="137"/>
      <c r="D73" s="137"/>
      <c r="E73" s="137"/>
      <c r="F73" s="137"/>
      <c r="G73" s="137"/>
      <c r="H73" s="137"/>
      <c r="I73" s="137"/>
      <c r="J73" s="143"/>
    </row>
    <row r="74" spans="2:26" x14ac:dyDescent="0.25">
      <c r="B74" s="781">
        <f>Input_Sheet!G4</f>
        <v>0</v>
      </c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782"/>
    </row>
    <row r="75" spans="2:26" ht="15.75" thickBot="1" x14ac:dyDescent="0.3">
      <c r="B75" s="783"/>
      <c r="C75" s="656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784"/>
    </row>
    <row r="76" spans="2:26" x14ac:dyDescent="0.25">
      <c r="B76" s="137"/>
      <c r="C76" s="137"/>
      <c r="D76" s="137"/>
      <c r="E76" s="137"/>
      <c r="F76" s="137"/>
      <c r="G76" s="137"/>
      <c r="H76" s="137"/>
      <c r="I76" s="137"/>
      <c r="J76" s="143"/>
    </row>
    <row r="77" spans="2:26" x14ac:dyDescent="0.25">
      <c r="B77" s="757" t="s">
        <v>254</v>
      </c>
      <c r="C77" s="757"/>
      <c r="D77" s="757"/>
      <c r="E77" s="757"/>
      <c r="F77" s="757"/>
      <c r="H77" s="680" t="s">
        <v>253</v>
      </c>
      <c r="I77" s="680"/>
      <c r="J77" s="680"/>
      <c r="K77" s="680"/>
      <c r="L77" s="680"/>
      <c r="N77" s="680" t="s">
        <v>953</v>
      </c>
      <c r="O77" s="680"/>
      <c r="P77" s="680"/>
      <c r="Q77" s="680"/>
      <c r="R77" s="680"/>
      <c r="T77" s="680" t="s">
        <v>954</v>
      </c>
      <c r="U77" s="680"/>
      <c r="V77" s="680"/>
      <c r="W77" s="680"/>
      <c r="X77" s="680"/>
    </row>
    <row r="78" spans="2:26" x14ac:dyDescent="0.25">
      <c r="B78" s="641" t="str">
        <f>IF(Input_Sheet!R32="","",Input_Sheet!R32)</f>
        <v/>
      </c>
      <c r="C78" s="641"/>
      <c r="D78" s="641"/>
      <c r="E78" s="641"/>
      <c r="F78" s="641"/>
      <c r="H78" s="621" t="str">
        <f>IF(Input_Sheet!R44="","",Input_Sheet!R44)</f>
        <v/>
      </c>
      <c r="I78" s="621"/>
      <c r="J78" s="621"/>
      <c r="K78" s="621"/>
      <c r="L78" s="621"/>
      <c r="N78" s="623" t="str">
        <f>IF(Input_Sheet!AL33="","",Input_Sheet!AL33)</f>
        <v/>
      </c>
      <c r="O78" s="623"/>
      <c r="P78" s="623"/>
      <c r="Q78" s="623"/>
      <c r="R78" s="623"/>
      <c r="T78" s="641" t="str">
        <f>IF(Input_Sheet!AR33="","",Input_Sheet!AR33)</f>
        <v/>
      </c>
      <c r="U78" s="641"/>
      <c r="V78" s="641"/>
      <c r="W78" s="641"/>
      <c r="X78" s="641"/>
    </row>
    <row r="79" spans="2:26" x14ac:dyDescent="0.25">
      <c r="B79" s="641" t="str">
        <f>IF(Input_Sheet!R33="","",Input_Sheet!R33)</f>
        <v/>
      </c>
      <c r="C79" s="641"/>
      <c r="D79" s="641"/>
      <c r="E79" s="641"/>
      <c r="F79" s="641"/>
      <c r="H79" s="621" t="str">
        <f>IF(Input_Sheet!R45="","",Input_Sheet!R45)</f>
        <v/>
      </c>
      <c r="I79" s="621"/>
      <c r="J79" s="621"/>
      <c r="K79" s="621"/>
      <c r="L79" s="621"/>
      <c r="N79" s="623" t="str">
        <f>IF(Input_Sheet!AL34="","",Input_Sheet!AL34)</f>
        <v/>
      </c>
      <c r="O79" s="623"/>
      <c r="P79" s="623"/>
      <c r="Q79" s="623"/>
      <c r="R79" s="623"/>
      <c r="T79" s="641" t="str">
        <f>IF(Input_Sheet!AR34="","",Input_Sheet!AR34)</f>
        <v/>
      </c>
      <c r="U79" s="641"/>
      <c r="V79" s="641"/>
      <c r="W79" s="641"/>
      <c r="X79" s="641"/>
    </row>
    <row r="80" spans="2:26" x14ac:dyDescent="0.25">
      <c r="B80" s="641" t="str">
        <f>IF(Input_Sheet!R34="","",Input_Sheet!R34)</f>
        <v/>
      </c>
      <c r="C80" s="641"/>
      <c r="D80" s="641"/>
      <c r="E80" s="641"/>
      <c r="F80" s="641"/>
      <c r="H80" s="621" t="str">
        <f>IF(Input_Sheet!R46="","",Input_Sheet!R46)</f>
        <v/>
      </c>
      <c r="I80" s="621"/>
      <c r="J80" s="621"/>
      <c r="K80" s="621"/>
      <c r="L80" s="621"/>
      <c r="N80" s="623" t="str">
        <f>IF(Input_Sheet!AL35="","",Input_Sheet!AL35)</f>
        <v/>
      </c>
      <c r="O80" s="623"/>
      <c r="P80" s="623"/>
      <c r="Q80" s="623"/>
      <c r="R80" s="623"/>
      <c r="T80" s="641" t="str">
        <f>IF(Input_Sheet!AR35="","",Input_Sheet!AR35)</f>
        <v/>
      </c>
      <c r="U80" s="641"/>
      <c r="V80" s="641"/>
      <c r="W80" s="641"/>
      <c r="X80" s="641"/>
    </row>
    <row r="81" spans="1:96" x14ac:dyDescent="0.25">
      <c r="B81" s="641" t="str">
        <f>IF(Input_Sheet!R35="","",Input_Sheet!R35)</f>
        <v/>
      </c>
      <c r="C81" s="641"/>
      <c r="D81" s="641"/>
      <c r="E81" s="641"/>
      <c r="F81" s="641"/>
      <c r="H81" s="621" t="str">
        <f>IF(Input_Sheet!R47="","",Input_Sheet!R47)</f>
        <v/>
      </c>
      <c r="I81" s="621"/>
      <c r="J81" s="621"/>
      <c r="K81" s="621"/>
      <c r="L81" s="621"/>
      <c r="N81" s="623" t="str">
        <f>IF(Input_Sheet!AL36="","",Input_Sheet!AL36)</f>
        <v/>
      </c>
      <c r="O81" s="623"/>
      <c r="P81" s="623"/>
      <c r="Q81" s="623"/>
      <c r="R81" s="623"/>
      <c r="T81" s="641" t="str">
        <f>IF(Input_Sheet!AR36="","",Input_Sheet!AR36)</f>
        <v/>
      </c>
      <c r="U81" s="641"/>
      <c r="V81" s="641"/>
      <c r="W81" s="641"/>
      <c r="X81" s="641"/>
    </row>
    <row r="82" spans="1:96" x14ac:dyDescent="0.25">
      <c r="B82" s="641" t="str">
        <f>IF(Input_Sheet!R36="","",Input_Sheet!R36)</f>
        <v/>
      </c>
      <c r="C82" s="641"/>
      <c r="D82" s="641"/>
      <c r="E82" s="641"/>
      <c r="F82" s="641"/>
      <c r="H82" s="621" t="str">
        <f>IF(Input_Sheet!R48="","",Input_Sheet!R48)</f>
        <v/>
      </c>
      <c r="I82" s="621"/>
      <c r="J82" s="621"/>
      <c r="K82" s="621"/>
      <c r="L82" s="621"/>
      <c r="N82" s="623" t="str">
        <f>IF(Input_Sheet!AL37="","",Input_Sheet!AL37)</f>
        <v/>
      </c>
      <c r="O82" s="623"/>
      <c r="P82" s="623"/>
      <c r="Q82" s="623"/>
      <c r="R82" s="623"/>
      <c r="T82" s="641" t="str">
        <f>IF(Input_Sheet!AR37="","",Input_Sheet!AR37)</f>
        <v/>
      </c>
      <c r="U82" s="641"/>
      <c r="V82" s="641"/>
      <c r="W82" s="641"/>
      <c r="X82" s="641"/>
    </row>
    <row r="83" spans="1:96" x14ac:dyDescent="0.25">
      <c r="B83" s="641" t="str">
        <f>IF(Input_Sheet!R37="","",Input_Sheet!R37)</f>
        <v/>
      </c>
      <c r="C83" s="641"/>
      <c r="D83" s="641"/>
      <c r="E83" s="641"/>
      <c r="F83" s="641"/>
      <c r="H83" s="621" t="str">
        <f>IF(Input_Sheet!R49="","",Input_Sheet!R49)</f>
        <v/>
      </c>
      <c r="I83" s="621"/>
      <c r="J83" s="621"/>
      <c r="K83" s="621"/>
      <c r="L83" s="621"/>
      <c r="N83" s="623" t="str">
        <f>IF(Input_Sheet!AL38="","",Input_Sheet!AL38)</f>
        <v/>
      </c>
      <c r="O83" s="623"/>
      <c r="P83" s="623"/>
      <c r="Q83" s="623"/>
      <c r="R83" s="623"/>
      <c r="T83" s="641" t="str">
        <f>IF(Input_Sheet!AR38="","",Input_Sheet!AR38)</f>
        <v/>
      </c>
      <c r="U83" s="641"/>
      <c r="V83" s="641"/>
      <c r="W83" s="641"/>
      <c r="X83" s="641"/>
    </row>
    <row r="84" spans="1:96" x14ac:dyDescent="0.25">
      <c r="A84" s="142"/>
      <c r="B84" s="641" t="str">
        <f>IF(Input_Sheet!R38="","",Input_Sheet!R38)</f>
        <v/>
      </c>
      <c r="C84" s="641"/>
      <c r="D84" s="641"/>
      <c r="E84" s="641"/>
      <c r="F84" s="641"/>
      <c r="H84" s="621" t="str">
        <f>IF(Input_Sheet!R50="","",Input_Sheet!R50)</f>
        <v/>
      </c>
      <c r="I84" s="621"/>
      <c r="J84" s="621"/>
      <c r="K84" s="621"/>
      <c r="L84" s="621"/>
      <c r="N84" s="623" t="str">
        <f>IF(Input_Sheet!AL39="","",Input_Sheet!AL39)</f>
        <v/>
      </c>
      <c r="O84" s="623"/>
      <c r="P84" s="623"/>
      <c r="Q84" s="623"/>
      <c r="R84" s="623"/>
      <c r="T84" s="641" t="str">
        <f>IF(Input_Sheet!AR39="","",Input_Sheet!AR39)</f>
        <v/>
      </c>
      <c r="U84" s="641"/>
      <c r="V84" s="641"/>
      <c r="W84" s="641"/>
      <c r="X84" s="641"/>
      <c r="Y84" s="142"/>
      <c r="Z84" s="142"/>
    </row>
    <row r="85" spans="1:96" x14ac:dyDescent="0.25">
      <c r="B85" s="641" t="str">
        <f>IF(Input_Sheet!R39="","",Input_Sheet!R39)</f>
        <v/>
      </c>
      <c r="C85" s="641"/>
      <c r="D85" s="641"/>
      <c r="E85" s="641"/>
      <c r="F85" s="641"/>
      <c r="H85" s="621" t="str">
        <f>IF(Input_Sheet!R51="","",Input_Sheet!R51)</f>
        <v/>
      </c>
      <c r="I85" s="621"/>
      <c r="J85" s="621"/>
      <c r="K85" s="621"/>
      <c r="L85" s="621"/>
      <c r="N85" s="623" t="str">
        <f>IF(Input_Sheet!AL40="","",Input_Sheet!AL40)</f>
        <v/>
      </c>
      <c r="O85" s="623"/>
      <c r="P85" s="623"/>
      <c r="Q85" s="623"/>
      <c r="R85" s="623"/>
      <c r="T85" s="641" t="str">
        <f>IF(Input_Sheet!AR40="","",Input_Sheet!AR40)</f>
        <v/>
      </c>
      <c r="U85" s="641"/>
      <c r="V85" s="641"/>
      <c r="W85" s="641"/>
      <c r="X85" s="641"/>
    </row>
    <row r="86" spans="1:96" x14ac:dyDescent="0.25">
      <c r="B86" s="641" t="str">
        <f>IF(Input_Sheet!R40="","",Input_Sheet!R40)</f>
        <v/>
      </c>
      <c r="C86" s="641"/>
      <c r="D86" s="641"/>
      <c r="E86" s="641"/>
      <c r="F86" s="641"/>
      <c r="H86" s="621" t="str">
        <f>IF(Input_Sheet!R52="","",Input_Sheet!R52)</f>
        <v/>
      </c>
      <c r="I86" s="621"/>
      <c r="J86" s="621"/>
      <c r="K86" s="621"/>
      <c r="L86" s="621"/>
      <c r="N86" s="623" t="str">
        <f>IF(Input_Sheet!AL41="","",Input_Sheet!AL41)</f>
        <v/>
      </c>
      <c r="O86" s="623"/>
      <c r="P86" s="623"/>
      <c r="Q86" s="623"/>
      <c r="R86" s="623"/>
      <c r="T86" s="641" t="str">
        <f>IF(Input_Sheet!AR41="","",Input_Sheet!AR41)</f>
        <v/>
      </c>
      <c r="U86" s="641"/>
      <c r="V86" s="641"/>
      <c r="W86" s="641"/>
      <c r="X86" s="641"/>
      <c r="BC86" s="142"/>
      <c r="BD86" s="142"/>
      <c r="BE86" s="142"/>
      <c r="BF86" s="142"/>
      <c r="BG86" s="142"/>
      <c r="BH86" s="142"/>
    </row>
    <row r="87" spans="1:96" x14ac:dyDescent="0.25">
      <c r="B87" s="641" t="str">
        <f>IF(Input_Sheet!R41="","",Input_Sheet!R41)</f>
        <v/>
      </c>
      <c r="C87" s="641"/>
      <c r="D87" s="641"/>
      <c r="E87" s="641"/>
      <c r="F87" s="641"/>
      <c r="H87" s="621" t="str">
        <f>IF(Input_Sheet!R53="","",Input_Sheet!R53)</f>
        <v/>
      </c>
      <c r="I87" s="621"/>
      <c r="J87" s="621"/>
      <c r="K87" s="621"/>
      <c r="L87" s="621"/>
      <c r="N87" s="623" t="str">
        <f>IF(Input_Sheet!AL42="","",Input_Sheet!AL42)</f>
        <v/>
      </c>
      <c r="O87" s="623"/>
      <c r="P87" s="623"/>
      <c r="Q87" s="623"/>
      <c r="R87" s="623"/>
      <c r="T87" s="641" t="str">
        <f>IF(Input_Sheet!AR42="","",Input_Sheet!AR42)</f>
        <v/>
      </c>
      <c r="U87" s="641"/>
      <c r="V87" s="641"/>
      <c r="W87" s="641"/>
      <c r="X87" s="641"/>
      <c r="BC87" s="142"/>
      <c r="BD87" s="142"/>
      <c r="BE87" s="142"/>
      <c r="BF87" s="142"/>
      <c r="BG87" s="142"/>
      <c r="BH87" s="142"/>
    </row>
    <row r="88" spans="1:96" ht="15.75" thickBot="1" x14ac:dyDescent="0.3">
      <c r="AA88" s="142"/>
      <c r="A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</row>
    <row r="89" spans="1:96" ht="15.75" thickBot="1" x14ac:dyDescent="0.3">
      <c r="A89" s="142"/>
      <c r="B89" s="740" t="s">
        <v>270</v>
      </c>
      <c r="C89" s="714"/>
      <c r="D89" s="714"/>
      <c r="E89" s="714"/>
      <c r="F89" s="714"/>
      <c r="G89" s="714"/>
      <c r="H89" s="714"/>
      <c r="I89" s="714"/>
      <c r="J89" s="714"/>
      <c r="K89" s="714"/>
      <c r="L89" s="714"/>
      <c r="M89" s="714"/>
      <c r="N89" s="714"/>
      <c r="O89" s="714"/>
      <c r="P89" s="741"/>
      <c r="T89" s="680" t="s">
        <v>952</v>
      </c>
      <c r="U89" s="680"/>
      <c r="V89" s="680"/>
      <c r="W89" s="680"/>
      <c r="X89" s="680"/>
      <c r="BC89" s="142"/>
      <c r="BD89" s="142"/>
      <c r="BE89" s="142"/>
      <c r="BF89" s="142"/>
      <c r="BG89" s="142"/>
      <c r="BH89" s="142"/>
    </row>
    <row r="90" spans="1:96" x14ac:dyDescent="0.25">
      <c r="B90" s="716" t="str">
        <f>IF(Input_Sheet!C131="","",Input_Sheet!C131&amp;": "&amp;Input_Sheet!G131&amp;" ("&amp;Input_Sheet!L131&amp;IF(Input_Sheet!P131="","",", "&amp;Input_Sheet!P131)&amp;IF(Input_Sheet!T131="","",", "&amp;Input_Sheet!T131)&amp;")")</f>
        <v/>
      </c>
      <c r="C90" s="717"/>
      <c r="D90" s="717"/>
      <c r="E90" s="717"/>
      <c r="F90" s="717"/>
      <c r="G90" s="717"/>
      <c r="H90" s="717"/>
      <c r="I90" s="717"/>
      <c r="J90" s="717"/>
      <c r="K90" s="717"/>
      <c r="L90" s="717"/>
      <c r="M90" s="717"/>
      <c r="N90" s="717"/>
      <c r="O90" s="717"/>
      <c r="P90" s="718"/>
      <c r="T90" s="623" t="str">
        <f>IF(Input_Sheet!R25="","",Input_Sheet!R25)</f>
        <v/>
      </c>
      <c r="U90" s="623"/>
      <c r="V90" s="623"/>
      <c r="W90" s="623"/>
      <c r="X90" s="623"/>
      <c r="BC90" s="142"/>
      <c r="BD90" s="142"/>
      <c r="BE90" s="142"/>
      <c r="BF90" s="142"/>
      <c r="BG90" s="142"/>
      <c r="BH90" s="142"/>
    </row>
    <row r="91" spans="1:96" x14ac:dyDescent="0.25">
      <c r="B91" s="697" t="str">
        <f>IF(Input_Sheet!C132="","",Input_Sheet!C132&amp;": "&amp;Input_Sheet!G132&amp;" ("&amp;Input_Sheet!L132&amp;IF(Input_Sheet!P132="","",", "&amp;Input_Sheet!P132)&amp;IF(Input_Sheet!T132="","",", "&amp;Input_Sheet!T132)&amp;")")</f>
        <v/>
      </c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98"/>
      <c r="T91" s="623" t="str">
        <f>IF(Input_Sheet!R26="","",Input_Sheet!R26)</f>
        <v/>
      </c>
      <c r="U91" s="623"/>
      <c r="V91" s="623"/>
      <c r="W91" s="623"/>
      <c r="X91" s="623"/>
      <c r="BC91" s="142"/>
      <c r="BD91" s="142"/>
      <c r="BE91" s="142"/>
      <c r="BF91" s="142"/>
      <c r="BG91" s="142"/>
      <c r="BH91" s="142"/>
    </row>
    <row r="92" spans="1:96" x14ac:dyDescent="0.25">
      <c r="B92" s="697" t="str">
        <f>IF(Input_Sheet!C133="","",Input_Sheet!C133&amp;": "&amp;Input_Sheet!G133&amp;" ("&amp;Input_Sheet!L133&amp;IF(Input_Sheet!P133="","",", "&amp;Input_Sheet!P133)&amp;IF(Input_Sheet!T133="","",", "&amp;Input_Sheet!T133)&amp;")")</f>
        <v/>
      </c>
      <c r="C92" s="641"/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98"/>
      <c r="T92" s="623" t="str">
        <f>IF(Input_Sheet!R27="","",Input_Sheet!R27)</f>
        <v/>
      </c>
      <c r="U92" s="623"/>
      <c r="V92" s="623"/>
      <c r="W92" s="623"/>
      <c r="X92" s="623"/>
      <c r="BC92" s="142"/>
      <c r="BD92" s="142"/>
      <c r="BE92" s="142"/>
      <c r="BF92" s="142"/>
      <c r="BG92" s="142"/>
      <c r="BH92" s="142"/>
    </row>
    <row r="93" spans="1:96" x14ac:dyDescent="0.25">
      <c r="B93" s="697" t="str">
        <f>IF(Input_Sheet!C134="","",Input_Sheet!C134&amp;": "&amp;Input_Sheet!G134&amp;" ("&amp;Input_Sheet!L134&amp;IF(Input_Sheet!P134="","",", "&amp;Input_Sheet!P134)&amp;IF(Input_Sheet!T134="","",", "&amp;Input_Sheet!T134)&amp;")")</f>
        <v/>
      </c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98"/>
      <c r="T93" s="623" t="str">
        <f>IF(Input_Sheet!R28="","",Input_Sheet!R28)</f>
        <v/>
      </c>
      <c r="U93" s="623"/>
      <c r="V93" s="623"/>
      <c r="W93" s="623"/>
      <c r="X93" s="623"/>
      <c r="BC93" s="142"/>
      <c r="BD93" s="142"/>
      <c r="BE93" s="142"/>
      <c r="BF93" s="142"/>
      <c r="BG93" s="142"/>
      <c r="BH93" s="142"/>
    </row>
    <row r="94" spans="1:96" x14ac:dyDescent="0.25">
      <c r="B94" s="697" t="str">
        <f>IF(Input_Sheet!C135="","",Input_Sheet!C135&amp;": "&amp;Input_Sheet!G135&amp;" ("&amp;Input_Sheet!L135&amp;IF(Input_Sheet!P135="","",", "&amp;Input_Sheet!P135)&amp;IF(Input_Sheet!T135="","",", "&amp;Input_Sheet!T135)&amp;")")</f>
        <v/>
      </c>
      <c r="C94" s="641"/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98"/>
      <c r="T94" s="623" t="str">
        <f>IF(Input_Sheet!R29="","",Input_Sheet!R29)</f>
        <v/>
      </c>
      <c r="U94" s="623"/>
      <c r="V94" s="623"/>
      <c r="W94" s="623"/>
      <c r="X94" s="623"/>
      <c r="BC94" s="142"/>
      <c r="BD94" s="142"/>
      <c r="BE94" s="142"/>
      <c r="BF94" s="142"/>
      <c r="BG94" s="142"/>
      <c r="BH94" s="142"/>
    </row>
    <row r="95" spans="1:96" x14ac:dyDescent="0.25">
      <c r="B95" s="697" t="str">
        <f>IF(Input_Sheet!C136="","",Input_Sheet!C136&amp;": "&amp;Input_Sheet!G136&amp;" ("&amp;Input_Sheet!L136&amp;IF(Input_Sheet!P136="","",", "&amp;Input_Sheet!P136)&amp;IF(Input_Sheet!T136="","",", "&amp;Input_Sheet!T136)&amp;")")</f>
        <v/>
      </c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98"/>
      <c r="BC95" s="142"/>
      <c r="BD95" s="142"/>
      <c r="BE95" s="142"/>
      <c r="BF95" s="142"/>
      <c r="BG95" s="142"/>
      <c r="BH95" s="142"/>
    </row>
    <row r="96" spans="1:96" x14ac:dyDescent="0.25">
      <c r="B96" s="697" t="str">
        <f>IF(Input_Sheet!C137="","",Input_Sheet!C137&amp;": "&amp;Input_Sheet!G137&amp;" ("&amp;Input_Sheet!L137&amp;IF(Input_Sheet!P137="","",", "&amp;Input_Sheet!P137)&amp;IF(Input_Sheet!T137="","",", "&amp;Input_Sheet!T137)&amp;")")</f>
        <v/>
      </c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98"/>
      <c r="AA96" s="142"/>
      <c r="A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</row>
    <row r="97" spans="1:96" x14ac:dyDescent="0.25">
      <c r="B97" s="700" t="str">
        <f>IF(Input_Sheet!C138="","",Input_Sheet!C138&amp;": "&amp;Input_Sheet!G138&amp;" ("&amp;Input_Sheet!L138&amp;IF(Input_Sheet!P138="","",", "&amp;Input_Sheet!P138)&amp;IF(Input_Sheet!T138="","",", "&amp;Input_Sheet!T138)&amp;")")</f>
        <v/>
      </c>
      <c r="C97" s="701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2"/>
      <c r="AA97" s="142"/>
      <c r="A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</row>
    <row r="98" spans="1:96" x14ac:dyDescent="0.25">
      <c r="B98" s="697"/>
      <c r="C98" s="641"/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98"/>
      <c r="AA98" s="142"/>
      <c r="A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142"/>
      <c r="CN98" s="142"/>
      <c r="CO98" s="142"/>
      <c r="CP98" s="142"/>
      <c r="CQ98" s="142"/>
      <c r="CR98" s="142"/>
    </row>
    <row r="99" spans="1:96" ht="15.75" thickBot="1" x14ac:dyDescent="0.3">
      <c r="B99" s="703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705"/>
      <c r="AA99" s="142"/>
      <c r="A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42"/>
    </row>
    <row r="100" spans="1:96" ht="15.75" thickBot="1" x14ac:dyDescent="0.3">
      <c r="AA100" s="142"/>
      <c r="A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</row>
    <row r="101" spans="1:96" ht="15.75" thickBot="1" x14ac:dyDescent="0.3">
      <c r="B101" s="767" t="s">
        <v>955</v>
      </c>
      <c r="C101" s="768"/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68"/>
      <c r="P101" s="768"/>
      <c r="Q101" s="768"/>
      <c r="R101" s="768"/>
      <c r="S101" s="768"/>
      <c r="T101" s="768"/>
      <c r="U101" s="768"/>
      <c r="V101" s="768"/>
      <c r="W101" s="768"/>
      <c r="X101" s="769"/>
      <c r="AA101" s="142"/>
      <c r="A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</row>
    <row r="102" spans="1:96" x14ac:dyDescent="0.25">
      <c r="B102" s="764" t="s">
        <v>280</v>
      </c>
      <c r="C102" s="765"/>
      <c r="D102" s="765"/>
      <c r="E102" s="765"/>
      <c r="F102" s="765"/>
      <c r="G102" s="765"/>
      <c r="H102" s="765"/>
      <c r="I102" s="765" t="s">
        <v>451</v>
      </c>
      <c r="J102" s="765"/>
      <c r="K102" s="765" t="s">
        <v>452</v>
      </c>
      <c r="L102" s="765"/>
      <c r="M102" s="765"/>
      <c r="N102" s="765"/>
      <c r="O102" s="765"/>
      <c r="P102" s="765"/>
      <c r="Q102" s="765"/>
      <c r="R102" s="765"/>
      <c r="S102" s="765"/>
      <c r="T102" s="765"/>
      <c r="U102" s="765"/>
      <c r="V102" s="765"/>
      <c r="W102" s="765"/>
      <c r="X102" s="766"/>
      <c r="AA102" s="142"/>
      <c r="A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42"/>
    </row>
    <row r="103" spans="1:96" x14ac:dyDescent="0.25">
      <c r="B103" s="738" t="str">
        <f>IF(Input_Sheet!Z46="","",Input_Sheet!Z46)</f>
        <v/>
      </c>
      <c r="C103" s="640"/>
      <c r="D103" s="640"/>
      <c r="E103" s="640"/>
      <c r="F103" s="640"/>
      <c r="G103" s="640"/>
      <c r="H103" s="640"/>
      <c r="I103" s="640" t="str">
        <f>IF(Input_Sheet!AG46="","",Input_Sheet!AG46)</f>
        <v/>
      </c>
      <c r="J103" s="640"/>
      <c r="K103" s="640" t="str">
        <f>IF(Input_Sheet!AI46="","",Input_Sheet!AI46)</f>
        <v/>
      </c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739"/>
      <c r="AA103" s="142"/>
      <c r="AB103" s="142"/>
      <c r="BI103" s="142"/>
      <c r="BJ103" s="142"/>
      <c r="BK103" s="142"/>
      <c r="BL103" s="142"/>
      <c r="BM103" s="142"/>
      <c r="BN103" s="142"/>
      <c r="BO103" s="142"/>
      <c r="BP103" s="142"/>
      <c r="BQ103" s="142"/>
      <c r="BR103" s="142"/>
      <c r="BS103" s="142"/>
      <c r="BT103" s="142"/>
      <c r="BU103" s="142"/>
      <c r="BV103" s="142"/>
      <c r="BW103" s="142"/>
      <c r="BX103" s="142"/>
      <c r="BY103" s="142"/>
      <c r="BZ103" s="142"/>
      <c r="CA103" s="142"/>
      <c r="CB103" s="142"/>
      <c r="CC103" s="142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2"/>
      <c r="CO103" s="142"/>
      <c r="CP103" s="142"/>
      <c r="CQ103" s="142"/>
      <c r="CR103" s="142"/>
    </row>
    <row r="104" spans="1:96" x14ac:dyDescent="0.25">
      <c r="B104" s="738" t="str">
        <f>IF(Input_Sheet!Z47="","",Input_Sheet!Z47)</f>
        <v/>
      </c>
      <c r="C104" s="640"/>
      <c r="D104" s="640"/>
      <c r="E104" s="640"/>
      <c r="F104" s="640"/>
      <c r="G104" s="640"/>
      <c r="H104" s="640"/>
      <c r="I104" s="640" t="str">
        <f>IF(Input_Sheet!AG47="","",Input_Sheet!AG47)</f>
        <v/>
      </c>
      <c r="J104" s="640"/>
      <c r="K104" s="640" t="str">
        <f>IF(Input_Sheet!AI47="","",Input_Sheet!AI47)</f>
        <v/>
      </c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0"/>
      <c r="X104" s="739"/>
      <c r="Z104" s="142"/>
      <c r="AA104" s="142"/>
      <c r="AB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</row>
    <row r="105" spans="1:96" x14ac:dyDescent="0.25">
      <c r="B105" s="738" t="str">
        <f>IF(Input_Sheet!Z48="","",Input_Sheet!Z48)</f>
        <v/>
      </c>
      <c r="C105" s="640"/>
      <c r="D105" s="640"/>
      <c r="E105" s="640"/>
      <c r="F105" s="640"/>
      <c r="G105" s="640"/>
      <c r="H105" s="640"/>
      <c r="I105" s="640" t="str">
        <f>IF(Input_Sheet!AG48="","",Input_Sheet!AG48)</f>
        <v/>
      </c>
      <c r="J105" s="640"/>
      <c r="K105" s="640" t="str">
        <f>IF(Input_Sheet!AI48="","",Input_Sheet!AI48)</f>
        <v/>
      </c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739"/>
      <c r="Z105" s="142"/>
      <c r="AA105" s="142"/>
      <c r="AB105" s="142"/>
      <c r="BI105" s="142"/>
      <c r="BJ105" s="142"/>
      <c r="BK105" s="142"/>
      <c r="BL105" s="142"/>
      <c r="BM105" s="142"/>
      <c r="BN105" s="142"/>
      <c r="BO105" s="142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2"/>
      <c r="CA105" s="142"/>
      <c r="CB105" s="142"/>
      <c r="CC105" s="142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42"/>
    </row>
    <row r="106" spans="1:96" x14ac:dyDescent="0.25">
      <c r="B106" s="738" t="str">
        <f>IF(Input_Sheet!Z49="","",Input_Sheet!Z49)</f>
        <v/>
      </c>
      <c r="C106" s="640"/>
      <c r="D106" s="640"/>
      <c r="E106" s="640"/>
      <c r="F106" s="640"/>
      <c r="G106" s="640"/>
      <c r="H106" s="640"/>
      <c r="I106" s="640" t="str">
        <f>IF(Input_Sheet!AG49="","",Input_Sheet!AG49)</f>
        <v/>
      </c>
      <c r="J106" s="640"/>
      <c r="K106" s="640" t="str">
        <f>IF(Input_Sheet!AI49="","",Input_Sheet!AI49)</f>
        <v/>
      </c>
      <c r="L106" s="640"/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X106" s="739"/>
      <c r="Z106" s="142"/>
      <c r="AA106" s="142"/>
      <c r="AB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</row>
    <row r="107" spans="1:96" x14ac:dyDescent="0.25">
      <c r="B107" s="738" t="str">
        <f>IF(Input_Sheet!Z50="","",Input_Sheet!Z50)</f>
        <v/>
      </c>
      <c r="C107" s="640"/>
      <c r="D107" s="640"/>
      <c r="E107" s="640"/>
      <c r="F107" s="640"/>
      <c r="G107" s="640"/>
      <c r="H107" s="640"/>
      <c r="I107" s="640" t="str">
        <f>IF(Input_Sheet!AG50="","",Input_Sheet!AG50)</f>
        <v/>
      </c>
      <c r="J107" s="640"/>
      <c r="K107" s="640" t="str">
        <f>IF(Input_Sheet!AI50="","",Input_Sheet!AI50)</f>
        <v/>
      </c>
      <c r="L107" s="640"/>
      <c r="M107" s="640"/>
      <c r="N107" s="640"/>
      <c r="O107" s="640"/>
      <c r="P107" s="640"/>
      <c r="Q107" s="640"/>
      <c r="R107" s="640"/>
      <c r="S107" s="640"/>
      <c r="T107" s="640"/>
      <c r="U107" s="640"/>
      <c r="V107" s="640"/>
      <c r="W107" s="640"/>
      <c r="X107" s="739"/>
      <c r="Z107" s="142"/>
      <c r="AA107" s="142"/>
      <c r="AB107" s="142"/>
      <c r="AC107" s="142"/>
      <c r="AD107" s="142"/>
      <c r="AE107" s="142"/>
      <c r="AF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</row>
    <row r="108" spans="1:96" x14ac:dyDescent="0.25">
      <c r="B108" s="738" t="str">
        <f>IF(Input_Sheet!Z51="","",Input_Sheet!Z51)</f>
        <v/>
      </c>
      <c r="C108" s="640"/>
      <c r="D108" s="640"/>
      <c r="E108" s="640"/>
      <c r="F108" s="640"/>
      <c r="G108" s="640"/>
      <c r="H108" s="640"/>
      <c r="I108" s="640" t="str">
        <f>IF(Input_Sheet!AG51="","",Input_Sheet!AG51)</f>
        <v/>
      </c>
      <c r="J108" s="640"/>
      <c r="K108" s="640" t="str">
        <f>IF(Input_Sheet!AI51="","",Input_Sheet!AI51)</f>
        <v/>
      </c>
      <c r="L108" s="640"/>
      <c r="M108" s="640"/>
      <c r="N108" s="640"/>
      <c r="O108" s="640"/>
      <c r="P108" s="640"/>
      <c r="Q108" s="640"/>
      <c r="R108" s="640"/>
      <c r="S108" s="640"/>
      <c r="T108" s="640"/>
      <c r="U108" s="640"/>
      <c r="V108" s="640"/>
      <c r="W108" s="640"/>
      <c r="X108" s="739"/>
      <c r="Z108" s="142"/>
      <c r="AA108" s="142"/>
      <c r="AB108" s="142"/>
      <c r="AC108" s="142"/>
      <c r="AD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</row>
    <row r="109" spans="1:96" x14ac:dyDescent="0.25">
      <c r="B109" s="738" t="e">
        <f>IF(Input_Sheet!#REF!="","",Input_Sheet!#REF!)</f>
        <v>#REF!</v>
      </c>
      <c r="C109" s="640"/>
      <c r="D109" s="640"/>
      <c r="E109" s="640"/>
      <c r="F109" s="640"/>
      <c r="G109" s="640"/>
      <c r="H109" s="640"/>
      <c r="I109" s="640" t="e">
        <f>IF(Input_Sheet!#REF!="","",Input_Sheet!#REF!)</f>
        <v>#REF!</v>
      </c>
      <c r="J109" s="640"/>
      <c r="K109" s="640" t="e">
        <f>IF(Input_Sheet!#REF!="","",Input_Sheet!#REF!)</f>
        <v>#REF!</v>
      </c>
      <c r="L109" s="640"/>
      <c r="M109" s="640"/>
      <c r="N109" s="640"/>
      <c r="O109" s="640"/>
      <c r="P109" s="640"/>
      <c r="Q109" s="640"/>
      <c r="R109" s="640"/>
      <c r="S109" s="640"/>
      <c r="T109" s="640"/>
      <c r="U109" s="640"/>
      <c r="V109" s="640"/>
      <c r="W109" s="640"/>
      <c r="X109" s="739"/>
      <c r="Z109" s="142"/>
      <c r="AA109" s="142"/>
      <c r="AB109" s="142"/>
      <c r="AC109" s="142"/>
      <c r="AD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</row>
    <row r="110" spans="1:96" x14ac:dyDescent="0.25">
      <c r="B110" s="738" t="e">
        <f>IF(Input_Sheet!#REF!="","",Input_Sheet!#REF!)</f>
        <v>#REF!</v>
      </c>
      <c r="C110" s="640"/>
      <c r="D110" s="640"/>
      <c r="E110" s="640"/>
      <c r="F110" s="640"/>
      <c r="G110" s="640"/>
      <c r="H110" s="640"/>
      <c r="I110" s="640" t="e">
        <f>IF(Input_Sheet!#REF!="","",Input_Sheet!#REF!)</f>
        <v>#REF!</v>
      </c>
      <c r="J110" s="640"/>
      <c r="K110" s="640" t="e">
        <f>IF(Input_Sheet!#REF!="","",Input_Sheet!#REF!)</f>
        <v>#REF!</v>
      </c>
      <c r="L110" s="640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X110" s="739"/>
      <c r="Z110" s="142"/>
      <c r="AA110" s="142"/>
      <c r="AB110" s="142"/>
      <c r="AC110" s="142"/>
      <c r="AD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</row>
    <row r="111" spans="1:96" x14ac:dyDescent="0.25">
      <c r="B111" s="738" t="str">
        <f>IF(Input_Sheet!Z53="","",Input_Sheet!Z53)</f>
        <v>Havens</v>
      </c>
      <c r="C111" s="640"/>
      <c r="D111" s="640"/>
      <c r="E111" s="640"/>
      <c r="F111" s="640"/>
      <c r="G111" s="640"/>
      <c r="H111" s="640"/>
      <c r="I111" s="640" t="str">
        <f>IF(Input_Sheet!AG53="","",Input_Sheet!AG53)</f>
        <v/>
      </c>
      <c r="J111" s="640"/>
      <c r="K111" s="640" t="str">
        <f>IF(Input_Sheet!AI53="","",Input_Sheet!AI53)</f>
        <v/>
      </c>
      <c r="L111" s="640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0"/>
      <c r="X111" s="739"/>
      <c r="AA111" s="142"/>
      <c r="AB111" s="142"/>
      <c r="AC111" s="142"/>
      <c r="AD111" s="142"/>
      <c r="BI111" s="142"/>
      <c r="BJ111" s="142"/>
      <c r="BK111" s="142"/>
      <c r="BL111" s="142"/>
      <c r="BM111" s="142"/>
      <c r="BN111" s="142"/>
      <c r="BO111" s="142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2"/>
      <c r="CA111" s="142"/>
      <c r="CB111" s="142"/>
      <c r="CC111" s="142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2"/>
      <c r="CO111" s="142"/>
      <c r="CP111" s="142"/>
      <c r="CQ111" s="142"/>
      <c r="CR111" s="142"/>
    </row>
    <row r="112" spans="1:96" ht="15.75" thickBot="1" x14ac:dyDescent="0.3">
      <c r="A112" s="142"/>
      <c r="B112" s="758" t="str">
        <f>IF(Input_Sheet!Z54="","",Input_Sheet!Z54)</f>
        <v>Location</v>
      </c>
      <c r="C112" s="759"/>
      <c r="D112" s="759"/>
      <c r="E112" s="759"/>
      <c r="F112" s="759"/>
      <c r="G112" s="759"/>
      <c r="H112" s="759"/>
      <c r="I112" s="759" t="str">
        <f>IF(Input_Sheet!AG54="","",Input_Sheet!AG54)</f>
        <v>Dots</v>
      </c>
      <c r="J112" s="759"/>
      <c r="K112" s="759" t="str">
        <f>IF(Input_Sheet!AI54="","",Input_Sheet!AI54)</f>
        <v>Advantages</v>
      </c>
      <c r="L112" s="759"/>
      <c r="M112" s="759"/>
      <c r="N112" s="759"/>
      <c r="O112" s="759"/>
      <c r="P112" s="759"/>
      <c r="Q112" s="759"/>
      <c r="R112" s="759"/>
      <c r="S112" s="759"/>
      <c r="T112" s="759"/>
      <c r="U112" s="759"/>
      <c r="V112" s="759"/>
      <c r="W112" s="759"/>
      <c r="X112" s="760"/>
      <c r="AA112" s="142"/>
      <c r="AB112" s="142"/>
      <c r="AC112" s="142"/>
      <c r="AD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2"/>
      <c r="CA112" s="142"/>
      <c r="CB112" s="142"/>
      <c r="CC112" s="142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2"/>
      <c r="CO112" s="142"/>
      <c r="CP112" s="142"/>
      <c r="CQ112" s="142"/>
      <c r="CR112" s="142"/>
    </row>
    <row r="113" spans="1:96" ht="15.75" thickBot="1" x14ac:dyDescent="0.3">
      <c r="A113" s="142"/>
      <c r="AA113" s="142"/>
      <c r="AB113" s="142"/>
      <c r="AC113" s="142"/>
      <c r="AD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</row>
    <row r="114" spans="1:96" x14ac:dyDescent="0.25">
      <c r="A114" s="142"/>
      <c r="B114" s="147" t="s">
        <v>443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24"/>
      <c r="AA114" s="142"/>
      <c r="AB114" s="142"/>
      <c r="AC114" s="142"/>
      <c r="AD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2"/>
      <c r="CA114" s="142"/>
      <c r="CB114" s="142"/>
      <c r="CC114" s="142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2"/>
      <c r="CO114" s="142"/>
      <c r="CP114" s="142"/>
      <c r="CQ114" s="142"/>
      <c r="CR114" s="142"/>
    </row>
    <row r="115" spans="1:96" x14ac:dyDescent="0.25">
      <c r="A115" s="142"/>
      <c r="B115" s="761" t="str">
        <f>IF(Notes!B3="","",Notes!B3)</f>
        <v/>
      </c>
      <c r="C115" s="762"/>
      <c r="D115" s="762"/>
      <c r="E115" s="762"/>
      <c r="F115" s="762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2"/>
      <c r="V115" s="762"/>
      <c r="W115" s="762"/>
      <c r="X115" s="762"/>
      <c r="Y115" s="762"/>
      <c r="Z115" s="763"/>
      <c r="AA115" s="142"/>
      <c r="AB115" s="142"/>
      <c r="AC115" s="142"/>
      <c r="AD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42"/>
      <c r="BT115" s="142"/>
      <c r="BU115" s="142"/>
      <c r="BV115" s="142"/>
      <c r="BW115" s="142"/>
      <c r="BX115" s="142"/>
      <c r="BY115" s="142"/>
      <c r="BZ115" s="142"/>
      <c r="CA115" s="142"/>
      <c r="CB115" s="142"/>
      <c r="CC115" s="142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2"/>
      <c r="CO115" s="142"/>
      <c r="CP115" s="142"/>
      <c r="CQ115" s="142"/>
      <c r="CR115" s="142"/>
    </row>
    <row r="116" spans="1:96" x14ac:dyDescent="0.25">
      <c r="A116" s="142"/>
      <c r="B116" s="761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3"/>
      <c r="AA116" s="142"/>
      <c r="AB116" s="142"/>
      <c r="AC116" s="142"/>
      <c r="AD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2"/>
      <c r="CO116" s="142"/>
      <c r="CP116" s="142"/>
      <c r="CQ116" s="142"/>
      <c r="CR116" s="142"/>
    </row>
    <row r="117" spans="1:96" x14ac:dyDescent="0.25">
      <c r="A117" s="142"/>
      <c r="B117" s="761"/>
      <c r="C117" s="762"/>
      <c r="D117" s="762"/>
      <c r="E117" s="762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3"/>
      <c r="AA117" s="142"/>
      <c r="AB117" s="142"/>
      <c r="AC117" s="142"/>
      <c r="AD117" s="142"/>
      <c r="BI117" s="142"/>
      <c r="BJ117" s="142"/>
      <c r="BK117" s="142"/>
      <c r="BL117" s="142"/>
      <c r="BM117" s="142"/>
      <c r="BN117" s="142"/>
      <c r="BO117" s="142"/>
      <c r="BP117" s="142"/>
      <c r="BQ117" s="142"/>
      <c r="BR117" s="142"/>
      <c r="BS117" s="142"/>
      <c r="BT117" s="142"/>
      <c r="BU117" s="142"/>
      <c r="BV117" s="142"/>
      <c r="BW117" s="142"/>
      <c r="BX117" s="142"/>
      <c r="BY117" s="142"/>
      <c r="BZ117" s="142"/>
      <c r="CA117" s="142"/>
      <c r="CB117" s="142"/>
      <c r="CC117" s="142"/>
      <c r="CD117" s="142"/>
      <c r="CE117" s="142"/>
      <c r="CF117" s="142"/>
      <c r="CG117" s="142"/>
      <c r="CH117" s="142"/>
      <c r="CI117" s="142"/>
      <c r="CJ117" s="142"/>
      <c r="CK117" s="142"/>
      <c r="CL117" s="142"/>
      <c r="CM117" s="142"/>
      <c r="CN117" s="142"/>
      <c r="CO117" s="142"/>
      <c r="CP117" s="142"/>
      <c r="CQ117" s="142"/>
      <c r="CR117" s="142"/>
    </row>
    <row r="118" spans="1:96" x14ac:dyDescent="0.25">
      <c r="A118" s="142"/>
      <c r="B118" s="761"/>
      <c r="C118" s="762"/>
      <c r="D118" s="762"/>
      <c r="E118" s="762"/>
      <c r="F118" s="762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3"/>
      <c r="AA118" s="142"/>
      <c r="AB118" s="142"/>
      <c r="AC118" s="142"/>
      <c r="AD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2"/>
      <c r="BS118" s="142"/>
      <c r="BT118" s="142"/>
      <c r="BU118" s="142"/>
      <c r="BV118" s="142"/>
      <c r="BW118" s="142"/>
      <c r="BX118" s="142"/>
      <c r="BY118" s="142"/>
      <c r="BZ118" s="142"/>
      <c r="CA118" s="142"/>
      <c r="CB118" s="142"/>
      <c r="CC118" s="142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42"/>
      <c r="CN118" s="142"/>
      <c r="CO118" s="142"/>
      <c r="CP118" s="142"/>
      <c r="CQ118" s="142"/>
      <c r="CR118" s="142"/>
    </row>
    <row r="119" spans="1:96" x14ac:dyDescent="0.25">
      <c r="A119" s="142"/>
      <c r="B119" s="761"/>
      <c r="C119" s="762"/>
      <c r="D119" s="762"/>
      <c r="E119" s="762"/>
      <c r="F119" s="762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3"/>
      <c r="AA119" s="142"/>
      <c r="AB119" s="142"/>
      <c r="AC119" s="142"/>
      <c r="AD119" s="142"/>
      <c r="BI119" s="142"/>
      <c r="BJ119" s="142"/>
      <c r="BK119" s="142"/>
      <c r="BL119" s="142"/>
      <c r="BM119" s="142"/>
      <c r="BN119" s="142"/>
      <c r="BO119" s="142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2"/>
      <c r="CC119" s="142"/>
      <c r="CD119" s="142"/>
      <c r="CE119" s="142"/>
      <c r="CF119" s="142"/>
      <c r="CG119" s="142"/>
      <c r="CH119" s="142"/>
      <c r="CI119" s="142"/>
      <c r="CJ119" s="142"/>
      <c r="CK119" s="142"/>
      <c r="CL119" s="142"/>
      <c r="CM119" s="142"/>
      <c r="CN119" s="142"/>
      <c r="CO119" s="142"/>
      <c r="CP119" s="142"/>
      <c r="CQ119" s="142"/>
      <c r="CR119" s="142"/>
    </row>
    <row r="120" spans="1:96" ht="15.75" thickBot="1" x14ac:dyDescent="0.3">
      <c r="A120" s="142"/>
      <c r="B120" s="778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80"/>
      <c r="AA120" s="142"/>
      <c r="AB120" s="142"/>
      <c r="AC120" s="142"/>
      <c r="AD120" s="142"/>
      <c r="BI120" s="142"/>
      <c r="BJ120" s="142"/>
      <c r="BK120" s="142"/>
      <c r="BL120" s="142"/>
      <c r="BM120" s="142"/>
      <c r="BN120" s="142"/>
      <c r="BO120" s="142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/>
      <c r="CO120" s="142"/>
      <c r="CP120" s="142"/>
      <c r="CQ120" s="142"/>
      <c r="CR120" s="142"/>
    </row>
    <row r="121" spans="1:96" ht="15.75" thickBot="1" x14ac:dyDescent="0.3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BI121" s="142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2"/>
      <c r="CA121" s="142"/>
      <c r="CB121" s="142"/>
      <c r="CC121" s="142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/>
      <c r="CO121" s="142"/>
      <c r="CP121" s="142"/>
      <c r="CQ121" s="142"/>
      <c r="CR121" s="142"/>
    </row>
    <row r="122" spans="1:96" x14ac:dyDescent="0.25">
      <c r="A122" s="142"/>
      <c r="B122" s="147" t="s">
        <v>441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24"/>
      <c r="AA122" s="142"/>
      <c r="AB122" s="142"/>
      <c r="AC122" s="142"/>
      <c r="AD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</row>
    <row r="123" spans="1:96" x14ac:dyDescent="0.25">
      <c r="A123" s="142"/>
      <c r="B123" s="761" t="str">
        <f>IF(Notes!B6="","",Notes!B6)</f>
        <v/>
      </c>
      <c r="C123" s="762"/>
      <c r="D123" s="762"/>
      <c r="E123" s="762"/>
      <c r="F123" s="762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2"/>
      <c r="S123" s="762"/>
      <c r="T123" s="762"/>
      <c r="U123" s="762"/>
      <c r="V123" s="762"/>
      <c r="W123" s="762"/>
      <c r="X123" s="762"/>
      <c r="Y123" s="762"/>
      <c r="Z123" s="763"/>
      <c r="AA123" s="142"/>
      <c r="AB123" s="142"/>
      <c r="AC123" s="142"/>
      <c r="AD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</row>
    <row r="124" spans="1:96" x14ac:dyDescent="0.25">
      <c r="A124" s="142"/>
      <c r="B124" s="761"/>
      <c r="C124" s="762"/>
      <c r="D124" s="762"/>
      <c r="E124" s="762"/>
      <c r="F124" s="762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2"/>
      <c r="S124" s="762"/>
      <c r="T124" s="762"/>
      <c r="U124" s="762"/>
      <c r="V124" s="762"/>
      <c r="W124" s="762"/>
      <c r="X124" s="762"/>
      <c r="Y124" s="762"/>
      <c r="Z124" s="763"/>
      <c r="AA124" s="142"/>
      <c r="AB124" s="142"/>
      <c r="AC124" s="142"/>
      <c r="AD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</row>
    <row r="125" spans="1:96" x14ac:dyDescent="0.25">
      <c r="A125" s="142"/>
      <c r="B125" s="761"/>
      <c r="C125" s="762"/>
      <c r="D125" s="762"/>
      <c r="E125" s="762"/>
      <c r="F125" s="762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2"/>
      <c r="S125" s="762"/>
      <c r="T125" s="762"/>
      <c r="U125" s="762"/>
      <c r="V125" s="762"/>
      <c r="W125" s="762"/>
      <c r="X125" s="762"/>
      <c r="Y125" s="762"/>
      <c r="Z125" s="763"/>
      <c r="AA125" s="142"/>
      <c r="AB125" s="142"/>
      <c r="AC125" s="142"/>
      <c r="AD125" s="142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142"/>
      <c r="BV125" s="142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2"/>
      <c r="CO125" s="142"/>
      <c r="CP125" s="142"/>
      <c r="CQ125" s="142"/>
      <c r="CR125" s="142"/>
    </row>
    <row r="126" spans="1:96" x14ac:dyDescent="0.25">
      <c r="A126" s="142"/>
      <c r="B126" s="761"/>
      <c r="C126" s="762"/>
      <c r="D126" s="762"/>
      <c r="E126" s="762"/>
      <c r="F126" s="762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2"/>
      <c r="S126" s="762"/>
      <c r="T126" s="762"/>
      <c r="U126" s="762"/>
      <c r="V126" s="762"/>
      <c r="W126" s="762"/>
      <c r="X126" s="762"/>
      <c r="Y126" s="762"/>
      <c r="Z126" s="763"/>
      <c r="AA126" s="142"/>
      <c r="AB126" s="142"/>
      <c r="AC126" s="142"/>
      <c r="AD126" s="142"/>
      <c r="BK126" s="142"/>
      <c r="BL126" s="142"/>
      <c r="BM126" s="142"/>
      <c r="BN126" s="142"/>
      <c r="BO126" s="142"/>
      <c r="BP126" s="142"/>
      <c r="BQ126" s="142"/>
      <c r="BR126" s="142"/>
      <c r="BS126" s="142"/>
      <c r="BT126" s="142"/>
      <c r="BU126" s="142"/>
      <c r="BV126" s="142"/>
      <c r="BW126" s="142"/>
      <c r="BX126" s="142"/>
      <c r="BY126" s="142"/>
      <c r="BZ126" s="142"/>
      <c r="CA126" s="142"/>
      <c r="CB126" s="142"/>
      <c r="CC126" s="142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</row>
    <row r="127" spans="1:96" x14ac:dyDescent="0.25">
      <c r="A127" s="142"/>
      <c r="B127" s="761"/>
      <c r="C127" s="762"/>
      <c r="D127" s="762"/>
      <c r="E127" s="762"/>
      <c r="F127" s="762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2"/>
      <c r="S127" s="762"/>
      <c r="T127" s="762"/>
      <c r="U127" s="762"/>
      <c r="V127" s="762"/>
      <c r="W127" s="762"/>
      <c r="X127" s="762"/>
      <c r="Y127" s="762"/>
      <c r="Z127" s="763"/>
      <c r="AD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/>
      <c r="CO127" s="142"/>
      <c r="CP127" s="142"/>
      <c r="CQ127" s="142"/>
      <c r="CR127" s="142"/>
    </row>
    <row r="128" spans="1:96" ht="15.75" thickBot="1" x14ac:dyDescent="0.3">
      <c r="A128" s="142"/>
      <c r="B128" s="778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80"/>
      <c r="AA128" s="148"/>
      <c r="AB128" s="148"/>
      <c r="AC128" s="148"/>
      <c r="AD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42"/>
      <c r="CP128" s="142"/>
      <c r="CQ128" s="142"/>
      <c r="CR128" s="142"/>
    </row>
    <row r="129" spans="1:96" ht="15.75" thickBot="1" x14ac:dyDescent="0.3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8"/>
      <c r="AB129" s="148"/>
      <c r="AC129" s="148"/>
      <c r="AD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</row>
    <row r="130" spans="1:96" x14ac:dyDescent="0.25">
      <c r="A130" s="142"/>
      <c r="B130" s="147" t="s">
        <v>442</v>
      </c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24"/>
      <c r="AA130" s="148"/>
      <c r="AB130" s="148"/>
      <c r="AC130" s="148"/>
      <c r="AD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/>
      <c r="CO130" s="142"/>
      <c r="CP130" s="142"/>
      <c r="CQ130" s="142"/>
      <c r="CR130" s="142"/>
    </row>
    <row r="131" spans="1:96" x14ac:dyDescent="0.25">
      <c r="A131" s="142"/>
      <c r="B131" s="761" t="str">
        <f>IF(Notes!B9="","",Notes!B9)</f>
        <v/>
      </c>
      <c r="C131" s="762"/>
      <c r="D131" s="762"/>
      <c r="E131" s="762"/>
      <c r="F131" s="762"/>
      <c r="G131" s="762"/>
      <c r="H131" s="762"/>
      <c r="I131" s="762"/>
      <c r="J131" s="762"/>
      <c r="K131" s="762"/>
      <c r="L131" s="762"/>
      <c r="M131" s="762"/>
      <c r="N131" s="762"/>
      <c r="O131" s="762"/>
      <c r="P131" s="762"/>
      <c r="Q131" s="762"/>
      <c r="R131" s="762"/>
      <c r="S131" s="762"/>
      <c r="T131" s="762"/>
      <c r="U131" s="762"/>
      <c r="V131" s="762"/>
      <c r="W131" s="762"/>
      <c r="X131" s="762"/>
      <c r="Y131" s="762"/>
      <c r="Z131" s="763"/>
      <c r="AA131" s="148"/>
      <c r="AB131" s="148"/>
      <c r="AC131" s="148"/>
      <c r="AD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/>
      <c r="CO131" s="142"/>
      <c r="CP131" s="142"/>
      <c r="CQ131" s="142"/>
      <c r="CR131" s="142"/>
    </row>
    <row r="132" spans="1:96" x14ac:dyDescent="0.25">
      <c r="A132" s="142"/>
      <c r="B132" s="761"/>
      <c r="C132" s="762"/>
      <c r="D132" s="762"/>
      <c r="E132" s="762"/>
      <c r="F132" s="762"/>
      <c r="G132" s="762"/>
      <c r="H132" s="762"/>
      <c r="I132" s="762"/>
      <c r="J132" s="762"/>
      <c r="K132" s="762"/>
      <c r="L132" s="762"/>
      <c r="M132" s="762"/>
      <c r="N132" s="762"/>
      <c r="O132" s="762"/>
      <c r="P132" s="762"/>
      <c r="Q132" s="762"/>
      <c r="R132" s="762"/>
      <c r="S132" s="762"/>
      <c r="T132" s="762"/>
      <c r="U132" s="762"/>
      <c r="V132" s="762"/>
      <c r="W132" s="762"/>
      <c r="X132" s="762"/>
      <c r="Y132" s="762"/>
      <c r="Z132" s="763"/>
      <c r="AA132" s="148"/>
      <c r="AB132" s="148"/>
      <c r="AC132" s="148"/>
      <c r="AD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/>
      <c r="CO132" s="142"/>
      <c r="CP132" s="142"/>
      <c r="CQ132" s="142"/>
      <c r="CR132" s="142"/>
    </row>
    <row r="133" spans="1:96" x14ac:dyDescent="0.25">
      <c r="A133" s="142"/>
      <c r="B133" s="761"/>
      <c r="C133" s="762"/>
      <c r="D133" s="762"/>
      <c r="E133" s="762"/>
      <c r="F133" s="762"/>
      <c r="G133" s="762"/>
      <c r="H133" s="762"/>
      <c r="I133" s="762"/>
      <c r="J133" s="762"/>
      <c r="K133" s="762"/>
      <c r="L133" s="762"/>
      <c r="M133" s="762"/>
      <c r="N133" s="762"/>
      <c r="O133" s="762"/>
      <c r="P133" s="762"/>
      <c r="Q133" s="762"/>
      <c r="R133" s="762"/>
      <c r="S133" s="762"/>
      <c r="T133" s="762"/>
      <c r="U133" s="762"/>
      <c r="V133" s="762"/>
      <c r="W133" s="762"/>
      <c r="X133" s="762"/>
      <c r="Y133" s="762"/>
      <c r="Z133" s="763"/>
      <c r="AA133" s="148"/>
      <c r="AB133" s="148"/>
      <c r="AC133" s="148"/>
      <c r="AD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/>
      <c r="CO133" s="142"/>
      <c r="CP133" s="142"/>
      <c r="CQ133" s="142"/>
      <c r="CR133" s="142"/>
    </row>
    <row r="134" spans="1:96" x14ac:dyDescent="0.25">
      <c r="A134" s="142"/>
      <c r="B134" s="761"/>
      <c r="C134" s="762"/>
      <c r="D134" s="762"/>
      <c r="E134" s="762"/>
      <c r="F134" s="762"/>
      <c r="G134" s="762"/>
      <c r="H134" s="762"/>
      <c r="I134" s="762"/>
      <c r="J134" s="762"/>
      <c r="K134" s="762"/>
      <c r="L134" s="762"/>
      <c r="M134" s="762"/>
      <c r="N134" s="762"/>
      <c r="O134" s="762"/>
      <c r="P134" s="762"/>
      <c r="Q134" s="762"/>
      <c r="R134" s="762"/>
      <c r="S134" s="762"/>
      <c r="T134" s="762"/>
      <c r="U134" s="762"/>
      <c r="V134" s="762"/>
      <c r="W134" s="762"/>
      <c r="X134" s="762"/>
      <c r="Y134" s="762"/>
      <c r="Z134" s="763"/>
      <c r="AA134" s="142"/>
      <c r="AB134" s="142"/>
      <c r="AC134" s="142"/>
      <c r="AD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/>
      <c r="CO134" s="142"/>
      <c r="CP134" s="142"/>
      <c r="CQ134" s="142"/>
      <c r="CR134" s="142"/>
    </row>
    <row r="135" spans="1:96" x14ac:dyDescent="0.25">
      <c r="A135" s="142"/>
      <c r="B135" s="761"/>
      <c r="C135" s="762"/>
      <c r="D135" s="762"/>
      <c r="E135" s="762"/>
      <c r="F135" s="762"/>
      <c r="G135" s="762"/>
      <c r="H135" s="762"/>
      <c r="I135" s="762"/>
      <c r="J135" s="762"/>
      <c r="K135" s="762"/>
      <c r="L135" s="762"/>
      <c r="M135" s="762"/>
      <c r="N135" s="762"/>
      <c r="O135" s="762"/>
      <c r="P135" s="762"/>
      <c r="Q135" s="762"/>
      <c r="R135" s="762"/>
      <c r="S135" s="762"/>
      <c r="T135" s="762"/>
      <c r="U135" s="762"/>
      <c r="V135" s="762"/>
      <c r="W135" s="762"/>
      <c r="X135" s="762"/>
      <c r="Y135" s="762"/>
      <c r="Z135" s="763"/>
      <c r="AD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/>
      <c r="CO135" s="142"/>
      <c r="CP135" s="142"/>
      <c r="CQ135" s="142"/>
      <c r="CR135" s="142"/>
    </row>
    <row r="136" spans="1:96" ht="15" customHeight="1" thickBot="1" x14ac:dyDescent="0.3">
      <c r="A136" s="142"/>
      <c r="B136" s="778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80"/>
      <c r="AA136" s="148"/>
      <c r="AB136" s="148"/>
      <c r="AC136" s="148"/>
      <c r="AD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</row>
    <row r="137" spans="1:96" ht="15.75" thickBot="1" x14ac:dyDescent="0.3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8"/>
      <c r="AB137" s="148"/>
      <c r="AC137" s="148"/>
      <c r="AD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</row>
    <row r="138" spans="1:96" x14ac:dyDescent="0.25">
      <c r="A138" s="142"/>
      <c r="B138" s="147" t="s">
        <v>440</v>
      </c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24"/>
      <c r="AA138" s="148"/>
      <c r="AB138" s="148"/>
      <c r="AC138" s="148"/>
      <c r="AD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/>
      <c r="CO138" s="142"/>
      <c r="CP138" s="142"/>
      <c r="CQ138" s="142"/>
      <c r="CR138" s="142"/>
    </row>
    <row r="139" spans="1:96" x14ac:dyDescent="0.25">
      <c r="A139" s="142"/>
      <c r="B139" s="761" t="str">
        <f>IF(Notes!B12="","",Notes!B12)</f>
        <v/>
      </c>
      <c r="C139" s="762"/>
      <c r="D139" s="762"/>
      <c r="E139" s="762"/>
      <c r="F139" s="762"/>
      <c r="G139" s="762"/>
      <c r="H139" s="762"/>
      <c r="I139" s="762"/>
      <c r="J139" s="762"/>
      <c r="K139" s="762"/>
      <c r="L139" s="762"/>
      <c r="M139" s="762"/>
      <c r="N139" s="762"/>
      <c r="O139" s="762"/>
      <c r="P139" s="762"/>
      <c r="Q139" s="762"/>
      <c r="R139" s="762"/>
      <c r="S139" s="762"/>
      <c r="T139" s="762"/>
      <c r="U139" s="762"/>
      <c r="V139" s="762"/>
      <c r="W139" s="762"/>
      <c r="X139" s="762"/>
      <c r="Y139" s="762"/>
      <c r="Z139" s="763"/>
      <c r="AA139" s="148"/>
      <c r="AB139" s="148"/>
      <c r="AC139" s="148"/>
      <c r="AD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</row>
    <row r="140" spans="1:96" x14ac:dyDescent="0.25">
      <c r="A140" s="142"/>
      <c r="B140" s="761"/>
      <c r="C140" s="762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  <c r="X140" s="762"/>
      <c r="Y140" s="762"/>
      <c r="Z140" s="763"/>
      <c r="AA140" s="148"/>
      <c r="AB140" s="148"/>
      <c r="AC140" s="148"/>
      <c r="AD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</row>
    <row r="141" spans="1:96" x14ac:dyDescent="0.25">
      <c r="A141" s="142"/>
      <c r="B141" s="761"/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3"/>
      <c r="AA141" s="148"/>
      <c r="AB141" s="148"/>
      <c r="AC141" s="148"/>
      <c r="AD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</row>
    <row r="142" spans="1:96" x14ac:dyDescent="0.25">
      <c r="A142" s="142"/>
      <c r="B142" s="761"/>
      <c r="C142" s="762"/>
      <c r="D142" s="762"/>
      <c r="E142" s="762"/>
      <c r="F142" s="762"/>
      <c r="G142" s="762"/>
      <c r="H142" s="762"/>
      <c r="I142" s="762"/>
      <c r="J142" s="762"/>
      <c r="K142" s="762"/>
      <c r="L142" s="762"/>
      <c r="M142" s="762"/>
      <c r="N142" s="762"/>
      <c r="O142" s="762"/>
      <c r="P142" s="762"/>
      <c r="Q142" s="762"/>
      <c r="R142" s="762"/>
      <c r="S142" s="762"/>
      <c r="T142" s="762"/>
      <c r="U142" s="762"/>
      <c r="V142" s="762"/>
      <c r="W142" s="762"/>
      <c r="X142" s="762"/>
      <c r="Y142" s="762"/>
      <c r="Z142" s="763"/>
      <c r="AA142" s="142"/>
      <c r="AB142" s="142"/>
      <c r="AC142" s="142"/>
      <c r="AD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/>
      <c r="CO142" s="142"/>
      <c r="CP142" s="142"/>
      <c r="CQ142" s="142"/>
      <c r="CR142" s="142"/>
    </row>
    <row r="143" spans="1:96" x14ac:dyDescent="0.25">
      <c r="B143" s="761"/>
      <c r="C143" s="762"/>
      <c r="D143" s="762"/>
      <c r="E143" s="762"/>
      <c r="F143" s="762"/>
      <c r="G143" s="762"/>
      <c r="H143" s="762"/>
      <c r="I143" s="762"/>
      <c r="J143" s="762"/>
      <c r="K143" s="762"/>
      <c r="L143" s="762"/>
      <c r="M143" s="762"/>
      <c r="N143" s="762"/>
      <c r="O143" s="762"/>
      <c r="P143" s="762"/>
      <c r="Q143" s="762"/>
      <c r="R143" s="762"/>
      <c r="S143" s="762"/>
      <c r="T143" s="762"/>
      <c r="U143" s="762"/>
      <c r="V143" s="762"/>
      <c r="W143" s="762"/>
      <c r="X143" s="762"/>
      <c r="Y143" s="762"/>
      <c r="Z143" s="763"/>
      <c r="AC143" s="142"/>
      <c r="AD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</row>
    <row r="144" spans="1:96" x14ac:dyDescent="0.25">
      <c r="B144" s="761"/>
      <c r="C144" s="762"/>
      <c r="D144" s="762"/>
      <c r="E144" s="762"/>
      <c r="F144" s="762"/>
      <c r="G144" s="762"/>
      <c r="H144" s="762"/>
      <c r="I144" s="762"/>
      <c r="J144" s="762"/>
      <c r="K144" s="762"/>
      <c r="L144" s="762"/>
      <c r="M144" s="762"/>
      <c r="N144" s="762"/>
      <c r="O144" s="762"/>
      <c r="P144" s="762"/>
      <c r="Q144" s="762"/>
      <c r="R144" s="762"/>
      <c r="S144" s="762"/>
      <c r="T144" s="762"/>
      <c r="U144" s="762"/>
      <c r="V144" s="762"/>
      <c r="W144" s="762"/>
      <c r="X144" s="762"/>
      <c r="Y144" s="762"/>
      <c r="Z144" s="763"/>
      <c r="AA144" s="148"/>
      <c r="AB144" s="148"/>
      <c r="AC144" s="142"/>
      <c r="AD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</row>
    <row r="145" spans="1:96" x14ac:dyDescent="0.25">
      <c r="B145" s="761"/>
      <c r="C145" s="762"/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  <c r="X145" s="762"/>
      <c r="Y145" s="762"/>
      <c r="Z145" s="763"/>
      <c r="AA145" s="148"/>
      <c r="AB145" s="148"/>
      <c r="AC145" s="142"/>
      <c r="AD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/>
      <c r="CO145" s="142"/>
      <c r="CP145" s="142"/>
      <c r="CQ145" s="142"/>
      <c r="CR145" s="142"/>
    </row>
    <row r="146" spans="1:96" x14ac:dyDescent="0.25">
      <c r="B146" s="761"/>
      <c r="C146" s="762"/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3"/>
      <c r="AA146" s="148"/>
      <c r="AB146" s="148"/>
      <c r="AC146" s="142"/>
      <c r="AD146" s="142"/>
      <c r="BD146" s="142"/>
      <c r="BE146" s="142"/>
      <c r="BF146" s="142"/>
      <c r="BG146" s="142"/>
      <c r="BH146" s="142"/>
      <c r="BI146" s="142"/>
      <c r="BJ146" s="142"/>
      <c r="BK146" s="142"/>
      <c r="BL146" s="142"/>
      <c r="BM146" s="142"/>
      <c r="BN146" s="142"/>
      <c r="BO146" s="142"/>
      <c r="BP146" s="142"/>
      <c r="BQ146" s="142"/>
      <c r="BR146" s="142"/>
      <c r="BS146" s="142"/>
      <c r="BT146" s="142"/>
      <c r="BU146" s="142"/>
      <c r="BV146" s="142"/>
      <c r="BW146" s="142"/>
      <c r="BX146" s="142"/>
      <c r="BY146" s="142"/>
      <c r="BZ146" s="142"/>
      <c r="CA146" s="142"/>
      <c r="CB146" s="142"/>
      <c r="CC146" s="142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2"/>
      <c r="CO146" s="142"/>
      <c r="CP146" s="142"/>
      <c r="CQ146" s="142"/>
      <c r="CR146" s="142"/>
    </row>
    <row r="147" spans="1:96" x14ac:dyDescent="0.25">
      <c r="B147" s="761"/>
      <c r="C147" s="762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3"/>
      <c r="AA147" s="148"/>
      <c r="AB147" s="148"/>
      <c r="AC147" s="142"/>
      <c r="AD147" s="142"/>
      <c r="BD147" s="142"/>
      <c r="BE147" s="142"/>
      <c r="BF147" s="142"/>
      <c r="BG147" s="142"/>
      <c r="BH147" s="142"/>
      <c r="BI147" s="142"/>
      <c r="BJ147" s="142"/>
      <c r="BK147" s="142"/>
      <c r="BL147" s="142"/>
      <c r="BM147" s="142"/>
      <c r="BN147" s="142"/>
      <c r="BO147" s="142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2"/>
      <c r="CA147" s="142"/>
      <c r="CB147" s="142"/>
      <c r="CC147" s="142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2"/>
      <c r="CO147" s="142"/>
      <c r="CP147" s="142"/>
      <c r="CQ147" s="142"/>
      <c r="CR147" s="142"/>
    </row>
    <row r="148" spans="1:96" x14ac:dyDescent="0.2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2"/>
      <c r="CA148" s="142"/>
      <c r="CB148" s="142"/>
      <c r="CC148" s="142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2"/>
      <c r="CO148" s="142"/>
      <c r="CP148" s="142"/>
      <c r="CQ148" s="142"/>
      <c r="CR148" s="142"/>
    </row>
    <row r="149" spans="1:96" x14ac:dyDescent="0.2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42"/>
      <c r="BT149" s="142"/>
      <c r="BU149" s="142"/>
      <c r="BV149" s="142"/>
      <c r="BW149" s="142"/>
      <c r="BX149" s="142"/>
      <c r="BY149" s="142"/>
      <c r="BZ149" s="142"/>
      <c r="CA149" s="142"/>
      <c r="CB149" s="142"/>
      <c r="CC149" s="142"/>
      <c r="CD149" s="142"/>
      <c r="CE149" s="142"/>
      <c r="CF149" s="142"/>
      <c r="CG149" s="142"/>
      <c r="CH149" s="142"/>
      <c r="CI149" s="142"/>
      <c r="CJ149" s="142"/>
      <c r="CK149" s="142"/>
      <c r="CL149" s="142"/>
      <c r="CM149" s="142"/>
      <c r="CN149" s="142"/>
      <c r="CO149" s="142"/>
      <c r="CP149" s="142"/>
      <c r="CQ149" s="142"/>
      <c r="CR149" s="142"/>
    </row>
    <row r="150" spans="1:96" x14ac:dyDescent="0.2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2"/>
      <c r="CA150" s="142"/>
      <c r="CB150" s="142"/>
      <c r="CC150" s="142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2"/>
      <c r="CO150" s="142"/>
      <c r="CP150" s="142"/>
      <c r="CQ150" s="142"/>
      <c r="CR150" s="142"/>
    </row>
    <row r="151" spans="1:96" x14ac:dyDescent="0.2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</row>
    <row r="152" spans="1:96" x14ac:dyDescent="0.2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142"/>
    </row>
    <row r="153" spans="1:96" x14ac:dyDescent="0.2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142"/>
    </row>
    <row r="154" spans="1:96" x14ac:dyDescent="0.2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</row>
    <row r="155" spans="1:96" x14ac:dyDescent="0.2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</row>
    <row r="156" spans="1:96" x14ac:dyDescent="0.2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</row>
    <row r="157" spans="1:96" x14ac:dyDescent="0.2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2"/>
      <c r="CA157" s="142"/>
      <c r="CB157" s="142"/>
      <c r="CC157" s="142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2"/>
      <c r="CO157" s="142"/>
      <c r="CP157" s="142"/>
      <c r="CQ157" s="142"/>
      <c r="CR157" s="142"/>
    </row>
    <row r="158" spans="1:96" x14ac:dyDescent="0.2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2"/>
      <c r="CA158" s="142"/>
      <c r="CB158" s="142"/>
      <c r="CC158" s="142"/>
      <c r="CD158" s="142"/>
      <c r="CE158" s="142"/>
      <c r="CF158" s="142"/>
      <c r="CG158" s="142"/>
      <c r="CH158" s="142"/>
      <c r="CI158" s="142"/>
      <c r="CJ158" s="142"/>
      <c r="CK158" s="142"/>
      <c r="CL158" s="142"/>
      <c r="CM158" s="142"/>
      <c r="CN158" s="142"/>
      <c r="CO158" s="142"/>
      <c r="CP158" s="142"/>
      <c r="CQ158" s="142"/>
      <c r="CR158" s="142"/>
    </row>
    <row r="159" spans="1:96" x14ac:dyDescent="0.2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/>
      <c r="CO159" s="142"/>
      <c r="CP159" s="142"/>
      <c r="CQ159" s="142"/>
      <c r="CR159" s="142"/>
    </row>
    <row r="160" spans="1:96" x14ac:dyDescent="0.2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2"/>
      <c r="CO160" s="142"/>
      <c r="CP160" s="142"/>
      <c r="CQ160" s="142"/>
      <c r="CR160" s="142"/>
    </row>
    <row r="161" spans="1:96" x14ac:dyDescent="0.2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2"/>
      <c r="CA161" s="142"/>
      <c r="CB161" s="142"/>
      <c r="CC161" s="142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</row>
    <row r="162" spans="1:96" x14ac:dyDescent="0.2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2"/>
      <c r="CA162" s="142"/>
      <c r="CB162" s="142"/>
      <c r="CC162" s="142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2"/>
      <c r="CO162" s="142"/>
      <c r="CP162" s="142"/>
      <c r="CQ162" s="142"/>
      <c r="CR162" s="142"/>
    </row>
    <row r="163" spans="1:96" x14ac:dyDescent="0.2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2"/>
      <c r="BO163" s="142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2"/>
      <c r="CA163" s="142"/>
      <c r="CB163" s="142"/>
      <c r="CC163" s="142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2"/>
      <c r="CO163" s="142"/>
      <c r="CP163" s="142"/>
      <c r="CQ163" s="142"/>
      <c r="CR163" s="142"/>
    </row>
    <row r="164" spans="1:96" x14ac:dyDescent="0.2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/>
      <c r="CO164" s="142"/>
      <c r="CP164" s="142"/>
      <c r="CQ164" s="142"/>
      <c r="CR164" s="142"/>
    </row>
    <row r="165" spans="1:96" x14ac:dyDescent="0.2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/>
      <c r="CO165" s="142"/>
      <c r="CP165" s="142"/>
      <c r="CQ165" s="142"/>
      <c r="CR165" s="142"/>
    </row>
    <row r="166" spans="1:96" x14ac:dyDescent="0.25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</row>
    <row r="167" spans="1:96" x14ac:dyDescent="0.25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</row>
    <row r="168" spans="1:96" x14ac:dyDescent="0.25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</row>
    <row r="169" spans="1:96" x14ac:dyDescent="0.2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</row>
    <row r="170" spans="1:96" x14ac:dyDescent="0.25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</row>
    <row r="171" spans="1:96" x14ac:dyDescent="0.25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</row>
    <row r="172" spans="1:96" x14ac:dyDescent="0.2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</row>
    <row r="173" spans="1:96" x14ac:dyDescent="0.2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2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</row>
    <row r="174" spans="1:96" x14ac:dyDescent="0.2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2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</row>
    <row r="175" spans="1:96" x14ac:dyDescent="0.2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2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</row>
    <row r="176" spans="1:96" x14ac:dyDescent="0.2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2"/>
      <c r="CA176" s="142"/>
      <c r="CB176" s="142"/>
      <c r="CC176" s="142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</row>
    <row r="177" spans="1:96" x14ac:dyDescent="0.25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</row>
    <row r="178" spans="1:96" x14ac:dyDescent="0.25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2"/>
      <c r="CA178" s="142"/>
      <c r="CB178" s="142"/>
      <c r="CC178" s="142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</row>
    <row r="179" spans="1:96" x14ac:dyDescent="0.2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2"/>
      <c r="CA179" s="142"/>
      <c r="CB179" s="142"/>
      <c r="CC179" s="142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</row>
    <row r="180" spans="1:96" x14ac:dyDescent="0.25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</row>
    <row r="181" spans="1:96" x14ac:dyDescent="0.2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</row>
    <row r="182" spans="1:96" x14ac:dyDescent="0.2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</row>
    <row r="183" spans="1:96" x14ac:dyDescent="0.25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</row>
    <row r="184" spans="1:96" x14ac:dyDescent="0.25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</row>
    <row r="185" spans="1:96" x14ac:dyDescent="0.2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</row>
    <row r="186" spans="1:96" x14ac:dyDescent="0.25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</row>
    <row r="187" spans="1:96" x14ac:dyDescent="0.25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</row>
    <row r="188" spans="1:96" x14ac:dyDescent="0.25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</row>
    <row r="189" spans="1:96" x14ac:dyDescent="0.2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</row>
    <row r="190" spans="1:96" x14ac:dyDescent="0.2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/>
      <c r="CO190" s="142"/>
      <c r="CP190" s="142"/>
      <c r="CQ190" s="142"/>
      <c r="CR190" s="142"/>
    </row>
    <row r="191" spans="1:96" x14ac:dyDescent="0.2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</row>
    <row r="192" spans="1:96" x14ac:dyDescent="0.2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</row>
    <row r="193" spans="1:96" x14ac:dyDescent="0.2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</row>
    <row r="194" spans="1:96" x14ac:dyDescent="0.2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</row>
    <row r="195" spans="1:96" x14ac:dyDescent="0.2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</row>
    <row r="196" spans="1:96" x14ac:dyDescent="0.2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</row>
    <row r="197" spans="1:96" x14ac:dyDescent="0.2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</row>
    <row r="198" spans="1:96" x14ac:dyDescent="0.2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</row>
    <row r="199" spans="1:96" x14ac:dyDescent="0.2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</row>
    <row r="200" spans="1:96" x14ac:dyDescent="0.2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</row>
    <row r="201" spans="1:96" x14ac:dyDescent="0.2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2"/>
      <c r="CA201" s="142"/>
      <c r="CB201" s="142"/>
      <c r="CC201" s="142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/>
      <c r="CO201" s="142"/>
      <c r="CP201" s="142"/>
      <c r="CQ201" s="142"/>
      <c r="CR201" s="142"/>
    </row>
    <row r="202" spans="1:96" x14ac:dyDescent="0.2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/>
      <c r="CO202" s="142"/>
      <c r="CP202" s="142"/>
      <c r="CQ202" s="142"/>
      <c r="CR202" s="142"/>
    </row>
    <row r="203" spans="1:96" x14ac:dyDescent="0.2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/>
      <c r="CO203" s="142"/>
      <c r="CP203" s="142"/>
      <c r="CQ203" s="142"/>
      <c r="CR203" s="142"/>
    </row>
    <row r="204" spans="1:96" x14ac:dyDescent="0.2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/>
      <c r="CO204" s="142"/>
      <c r="CP204" s="142"/>
      <c r="CQ204" s="142"/>
      <c r="CR204" s="142"/>
    </row>
    <row r="205" spans="1:96" x14ac:dyDescent="0.2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142"/>
    </row>
    <row r="206" spans="1:96" x14ac:dyDescent="0.2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</row>
    <row r="207" spans="1:96" x14ac:dyDescent="0.2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  <c r="AZ207" s="142"/>
      <c r="BA207" s="142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2"/>
      <c r="BO207" s="142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2"/>
      <c r="CA207" s="142"/>
      <c r="CB207" s="142"/>
      <c r="CC207" s="142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</row>
    <row r="208" spans="1:96" x14ac:dyDescent="0.2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  <c r="AZ208" s="142"/>
      <c r="BA208" s="142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2"/>
      <c r="CA208" s="142"/>
      <c r="CB208" s="142"/>
      <c r="CC208" s="142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</row>
    <row r="209" spans="1:96" x14ac:dyDescent="0.2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42"/>
      <c r="BO209" s="142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2"/>
      <c r="CA209" s="142"/>
      <c r="CB209" s="142"/>
      <c r="CC209" s="142"/>
      <c r="CD209" s="142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2"/>
      <c r="CO209" s="142"/>
      <c r="CP209" s="142"/>
      <c r="CQ209" s="142"/>
      <c r="CR209" s="142"/>
    </row>
    <row r="210" spans="1:96" x14ac:dyDescent="0.2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</row>
    <row r="211" spans="1:96" x14ac:dyDescent="0.2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</row>
    <row r="212" spans="1:96" x14ac:dyDescent="0.2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</row>
    <row r="213" spans="1:96" x14ac:dyDescent="0.2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</row>
    <row r="214" spans="1:96" x14ac:dyDescent="0.25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</row>
    <row r="215" spans="1:96" x14ac:dyDescent="0.2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</row>
    <row r="216" spans="1:96" x14ac:dyDescent="0.2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</row>
    <row r="217" spans="1:96" x14ac:dyDescent="0.2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</row>
    <row r="218" spans="1:96" x14ac:dyDescent="0.2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</row>
    <row r="219" spans="1:96" x14ac:dyDescent="0.2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</row>
    <row r="220" spans="1:96" x14ac:dyDescent="0.2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2"/>
      <c r="CA220" s="142"/>
      <c r="CB220" s="142"/>
      <c r="CC220" s="142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</row>
    <row r="221" spans="1:96" x14ac:dyDescent="0.2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</row>
    <row r="222" spans="1:96" x14ac:dyDescent="0.2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</row>
    <row r="223" spans="1:96" x14ac:dyDescent="0.2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</row>
    <row r="224" spans="1:96" x14ac:dyDescent="0.2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</row>
    <row r="225" spans="1:96" x14ac:dyDescent="0.2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</row>
    <row r="226" spans="1:96" x14ac:dyDescent="0.2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</row>
    <row r="227" spans="1:96" x14ac:dyDescent="0.2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</row>
    <row r="228" spans="1:96" x14ac:dyDescent="0.2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</row>
    <row r="229" spans="1:96" x14ac:dyDescent="0.2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</row>
    <row r="230" spans="1:96" x14ac:dyDescent="0.2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</row>
    <row r="231" spans="1:96" x14ac:dyDescent="0.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142"/>
      <c r="BQ231" s="142"/>
      <c r="BR231" s="142"/>
      <c r="BS231" s="142"/>
      <c r="BT231" s="142"/>
      <c r="BU231" s="142"/>
      <c r="BV231" s="142"/>
      <c r="BW231" s="142"/>
      <c r="BX231" s="142"/>
      <c r="BY231" s="142"/>
      <c r="BZ231" s="142"/>
      <c r="CA231" s="142"/>
      <c r="CB231" s="142"/>
      <c r="CC231" s="142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</row>
    <row r="232" spans="1:96" x14ac:dyDescent="0.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</row>
    <row r="233" spans="1:96" x14ac:dyDescent="0.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</row>
    <row r="234" spans="1:96" x14ac:dyDescent="0.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</row>
    <row r="235" spans="1:96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</row>
    <row r="236" spans="1:96" x14ac:dyDescent="0.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</row>
    <row r="237" spans="1:96" x14ac:dyDescent="0.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</row>
    <row r="238" spans="1:96" x14ac:dyDescent="0.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</row>
    <row r="239" spans="1:96" x14ac:dyDescent="0.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</row>
    <row r="240" spans="1:96" x14ac:dyDescent="0.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</row>
    <row r="241" spans="1:96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</row>
    <row r="242" spans="1:96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</row>
    <row r="243" spans="1:96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</row>
    <row r="244" spans="1:96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</row>
    <row r="245" spans="1:96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</row>
    <row r="246" spans="1:96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</row>
    <row r="247" spans="1:96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</row>
    <row r="248" spans="1:96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</row>
    <row r="249" spans="1:96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</row>
    <row r="250" spans="1:96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</row>
    <row r="251" spans="1:96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</row>
    <row r="252" spans="1:96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</row>
    <row r="253" spans="1:96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2"/>
      <c r="CO253" s="142"/>
      <c r="CP253" s="142"/>
      <c r="CQ253" s="142"/>
      <c r="CR253" s="142"/>
    </row>
  </sheetData>
  <mergeCells count="355">
    <mergeCell ref="Q21:R21"/>
    <mergeCell ref="T20:V20"/>
    <mergeCell ref="W20:X20"/>
    <mergeCell ref="Y20:Z20"/>
    <mergeCell ref="B17:D17"/>
    <mergeCell ref="B18:D18"/>
    <mergeCell ref="B19:D19"/>
    <mergeCell ref="B20:D20"/>
    <mergeCell ref="B21:D21"/>
    <mergeCell ref="N17:P17"/>
    <mergeCell ref="N18:P18"/>
    <mergeCell ref="T18:V18"/>
    <mergeCell ref="T19:V19"/>
    <mergeCell ref="N19:P19"/>
    <mergeCell ref="Q17:R17"/>
    <mergeCell ref="Q18:R18"/>
    <mergeCell ref="Q19:R19"/>
    <mergeCell ref="Q20:R20"/>
    <mergeCell ref="T21:V21"/>
    <mergeCell ref="W21:X21"/>
    <mergeCell ref="Y21:Z21"/>
    <mergeCell ref="K21:L21"/>
    <mergeCell ref="S4:U4"/>
    <mergeCell ref="S5:U5"/>
    <mergeCell ref="B6:C6"/>
    <mergeCell ref="E5:I5"/>
    <mergeCell ref="K11:N12"/>
    <mergeCell ref="O11:Q12"/>
    <mergeCell ref="B8:D8"/>
    <mergeCell ref="K13:N14"/>
    <mergeCell ref="O13:Q13"/>
    <mergeCell ref="O14:Q14"/>
    <mergeCell ref="F13:H13"/>
    <mergeCell ref="B13:E14"/>
    <mergeCell ref="F14:H14"/>
    <mergeCell ref="T11:W12"/>
    <mergeCell ref="T13:W14"/>
    <mergeCell ref="Q22:R22"/>
    <mergeCell ref="E21:F21"/>
    <mergeCell ref="E22:F22"/>
    <mergeCell ref="S6:U6"/>
    <mergeCell ref="S7:U7"/>
    <mergeCell ref="B10:Z10"/>
    <mergeCell ref="B11:E12"/>
    <mergeCell ref="F11:H12"/>
    <mergeCell ref="B5:D5"/>
    <mergeCell ref="B16:Z16"/>
    <mergeCell ref="X11:Z12"/>
    <mergeCell ref="X13:Z13"/>
    <mergeCell ref="X14:Z14"/>
    <mergeCell ref="B22:D22"/>
    <mergeCell ref="Y17:Z17"/>
    <mergeCell ref="Y18:Z18"/>
    <mergeCell ref="Y19:Z19"/>
    <mergeCell ref="W18:X18"/>
    <mergeCell ref="W17:X17"/>
    <mergeCell ref="W19:X19"/>
    <mergeCell ref="N20:P20"/>
    <mergeCell ref="N21:P21"/>
    <mergeCell ref="N22:P22"/>
    <mergeCell ref="T17:V17"/>
    <mergeCell ref="T22:V22"/>
    <mergeCell ref="W22:X22"/>
    <mergeCell ref="Y22:Z22"/>
    <mergeCell ref="T23:V23"/>
    <mergeCell ref="W23:X23"/>
    <mergeCell ref="Y23:Z23"/>
    <mergeCell ref="B31:E31"/>
    <mergeCell ref="H30:K30"/>
    <mergeCell ref="T24:V24"/>
    <mergeCell ref="W24:X24"/>
    <mergeCell ref="F27:G27"/>
    <mergeCell ref="F28:G28"/>
    <mergeCell ref="F29:G29"/>
    <mergeCell ref="F30:G30"/>
    <mergeCell ref="F31:G31"/>
    <mergeCell ref="L30:M30"/>
    <mergeCell ref="T27:W27"/>
    <mergeCell ref="X27:Y27"/>
    <mergeCell ref="N27:Q27"/>
    <mergeCell ref="R27:S27"/>
    <mergeCell ref="N28:Q28"/>
    <mergeCell ref="R28:S28"/>
    <mergeCell ref="N29:Q29"/>
    <mergeCell ref="R29:S29"/>
    <mergeCell ref="B23:D23"/>
    <mergeCell ref="H21:J21"/>
    <mergeCell ref="H22:J22"/>
    <mergeCell ref="H23:J23"/>
    <mergeCell ref="E23:F23"/>
    <mergeCell ref="K17:L17"/>
    <mergeCell ref="K18:L18"/>
    <mergeCell ref="K19:L19"/>
    <mergeCell ref="K20:L20"/>
    <mergeCell ref="K22:L22"/>
    <mergeCell ref="K23:L23"/>
    <mergeCell ref="K24:L24"/>
    <mergeCell ref="H17:J17"/>
    <mergeCell ref="H18:J18"/>
    <mergeCell ref="H19:J19"/>
    <mergeCell ref="H20:J20"/>
    <mergeCell ref="I39:Z39"/>
    <mergeCell ref="I40:Z40"/>
    <mergeCell ref="N30:Q30"/>
    <mergeCell ref="Y24:Z24"/>
    <mergeCell ref="B26:Z26"/>
    <mergeCell ref="B24:D24"/>
    <mergeCell ref="H24:J24"/>
    <mergeCell ref="E24:F24"/>
    <mergeCell ref="E17:F17"/>
    <mergeCell ref="E18:F18"/>
    <mergeCell ref="E19:F19"/>
    <mergeCell ref="E20:F20"/>
    <mergeCell ref="B27:E27"/>
    <mergeCell ref="H28:K28"/>
    <mergeCell ref="B28:E28"/>
    <mergeCell ref="B29:E29"/>
    <mergeCell ref="B30:E30"/>
    <mergeCell ref="F32:G32"/>
    <mergeCell ref="L27:M27"/>
    <mergeCell ref="L28:M28"/>
    <mergeCell ref="L29:M29"/>
    <mergeCell ref="L31:M31"/>
    <mergeCell ref="H27:K27"/>
    <mergeCell ref="H29:K29"/>
    <mergeCell ref="H31:K31"/>
    <mergeCell ref="Z47:AA47"/>
    <mergeCell ref="I41:Z41"/>
    <mergeCell ref="B42:F42"/>
    <mergeCell ref="G42:H42"/>
    <mergeCell ref="I42:Z42"/>
    <mergeCell ref="B43:F43"/>
    <mergeCell ref="G43:H43"/>
    <mergeCell ref="I43:Z43"/>
    <mergeCell ref="B44:F44"/>
    <mergeCell ref="G44:H44"/>
    <mergeCell ref="I44:Z44"/>
    <mergeCell ref="O47:T47"/>
    <mergeCell ref="Z48:AA48"/>
    <mergeCell ref="R30:S30"/>
    <mergeCell ref="B40:F40"/>
    <mergeCell ref="B38:F38"/>
    <mergeCell ref="B39:F39"/>
    <mergeCell ref="B41:F41"/>
    <mergeCell ref="B34:Z34"/>
    <mergeCell ref="G35:H35"/>
    <mergeCell ref="G36:H36"/>
    <mergeCell ref="N31:Q31"/>
    <mergeCell ref="R31:S31"/>
    <mergeCell ref="B32:E32"/>
    <mergeCell ref="B35:F35"/>
    <mergeCell ref="B36:F36"/>
    <mergeCell ref="B37:F37"/>
    <mergeCell ref="G37:H37"/>
    <mergeCell ref="G38:H38"/>
    <mergeCell ref="G39:H39"/>
    <mergeCell ref="G40:H40"/>
    <mergeCell ref="I35:Z35"/>
    <mergeCell ref="I36:Z36"/>
    <mergeCell ref="I37:Z37"/>
    <mergeCell ref="I38:Z38"/>
    <mergeCell ref="G41:H41"/>
    <mergeCell ref="O48:T48"/>
    <mergeCell ref="O49:T49"/>
    <mergeCell ref="O50:T50"/>
    <mergeCell ref="O51:T51"/>
    <mergeCell ref="O52:T52"/>
    <mergeCell ref="O53:T53"/>
    <mergeCell ref="B46:G46"/>
    <mergeCell ref="B47:G47"/>
    <mergeCell ref="B48:G48"/>
    <mergeCell ref="B49:G49"/>
    <mergeCell ref="B50:G50"/>
    <mergeCell ref="B51:G51"/>
    <mergeCell ref="B52:G52"/>
    <mergeCell ref="B53:G53"/>
    <mergeCell ref="B1:Z2"/>
    <mergeCell ref="J71:P71"/>
    <mergeCell ref="J72:P72"/>
    <mergeCell ref="B90:P90"/>
    <mergeCell ref="B91:P91"/>
    <mergeCell ref="B92:P92"/>
    <mergeCell ref="W55:Y55"/>
    <mergeCell ref="W47:Y47"/>
    <mergeCell ref="W48:Y48"/>
    <mergeCell ref="W49:Y49"/>
    <mergeCell ref="W50:Y50"/>
    <mergeCell ref="W51:Y51"/>
    <mergeCell ref="W52:Y52"/>
    <mergeCell ref="W53:Y53"/>
    <mergeCell ref="W54:Y54"/>
    <mergeCell ref="W56:Y56"/>
    <mergeCell ref="W57:Y57"/>
    <mergeCell ref="W58:Y58"/>
    <mergeCell ref="V46:Y46"/>
    <mergeCell ref="R61:T62"/>
    <mergeCell ref="K58:M58"/>
    <mergeCell ref="K59:M60"/>
    <mergeCell ref="R60:T60"/>
    <mergeCell ref="B54:G54"/>
    <mergeCell ref="B131:Z136"/>
    <mergeCell ref="B123:Z128"/>
    <mergeCell ref="B115:Z120"/>
    <mergeCell ref="B74:Z75"/>
    <mergeCell ref="B69:H69"/>
    <mergeCell ref="B66:H66"/>
    <mergeCell ref="B67:H67"/>
    <mergeCell ref="B68:H68"/>
    <mergeCell ref="B70:H70"/>
    <mergeCell ref="B71:H71"/>
    <mergeCell ref="B72:H72"/>
    <mergeCell ref="J66:P66"/>
    <mergeCell ref="J67:P67"/>
    <mergeCell ref="J68:P68"/>
    <mergeCell ref="J69:P69"/>
    <mergeCell ref="J70:P70"/>
    <mergeCell ref="I108:J108"/>
    <mergeCell ref="I111:J111"/>
    <mergeCell ref="I109:J109"/>
    <mergeCell ref="I112:J112"/>
    <mergeCell ref="I110:J110"/>
    <mergeCell ref="H87:L87"/>
    <mergeCell ref="B84:F84"/>
    <mergeCell ref="B85:F85"/>
    <mergeCell ref="B3:C3"/>
    <mergeCell ref="B4:C4"/>
    <mergeCell ref="B93:P93"/>
    <mergeCell ref="B94:P94"/>
    <mergeCell ref="B95:P95"/>
    <mergeCell ref="B96:P96"/>
    <mergeCell ref="B78:F78"/>
    <mergeCell ref="B79:F79"/>
    <mergeCell ref="B80:F80"/>
    <mergeCell ref="B81:F81"/>
    <mergeCell ref="B82:F82"/>
    <mergeCell ref="H78:L78"/>
    <mergeCell ref="H79:L79"/>
    <mergeCell ref="H80:L80"/>
    <mergeCell ref="H81:L81"/>
    <mergeCell ref="H82:L82"/>
    <mergeCell ref="H83:L83"/>
    <mergeCell ref="H84:L84"/>
    <mergeCell ref="H85:L85"/>
    <mergeCell ref="H86:L86"/>
    <mergeCell ref="N78:R78"/>
    <mergeCell ref="B65:H65"/>
    <mergeCell ref="J65:P65"/>
    <mergeCell ref="B55:G55"/>
    <mergeCell ref="J3:L3"/>
    <mergeCell ref="J4:L4"/>
    <mergeCell ref="J5:L5"/>
    <mergeCell ref="J6:L6"/>
    <mergeCell ref="M3:R3"/>
    <mergeCell ref="M4:R4"/>
    <mergeCell ref="M5:R5"/>
    <mergeCell ref="M6:R6"/>
    <mergeCell ref="N87:R87"/>
    <mergeCell ref="O54:T54"/>
    <mergeCell ref="O55:T55"/>
    <mergeCell ref="O56:T56"/>
    <mergeCell ref="S3:U3"/>
    <mergeCell ref="I46:T46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T79:X79"/>
    <mergeCell ref="T80:X80"/>
    <mergeCell ref="T81:X81"/>
    <mergeCell ref="T82:X82"/>
    <mergeCell ref="T83:X83"/>
    <mergeCell ref="T84:X84"/>
    <mergeCell ref="T85:X85"/>
    <mergeCell ref="N79:R79"/>
    <mergeCell ref="N80:R80"/>
    <mergeCell ref="N81:R81"/>
    <mergeCell ref="N82:R82"/>
    <mergeCell ref="B112:H112"/>
    <mergeCell ref="K112:X112"/>
    <mergeCell ref="E4:I4"/>
    <mergeCell ref="E3:I3"/>
    <mergeCell ref="B139:Z147"/>
    <mergeCell ref="B102:H102"/>
    <mergeCell ref="I102:J102"/>
    <mergeCell ref="K102:X102"/>
    <mergeCell ref="B101:X101"/>
    <mergeCell ref="B103:H103"/>
    <mergeCell ref="I103:J103"/>
    <mergeCell ref="K103:X103"/>
    <mergeCell ref="B104:H104"/>
    <mergeCell ref="I104:J104"/>
    <mergeCell ref="K104:X104"/>
    <mergeCell ref="B105:H105"/>
    <mergeCell ref="I105:J105"/>
    <mergeCell ref="K105:X105"/>
    <mergeCell ref="B106:H106"/>
    <mergeCell ref="I106:J106"/>
    <mergeCell ref="K106:X106"/>
    <mergeCell ref="B107:H107"/>
    <mergeCell ref="I107:J107"/>
    <mergeCell ref="N83:R83"/>
    <mergeCell ref="V3:Z3"/>
    <mergeCell ref="V4:Z4"/>
    <mergeCell ref="V5:Z5"/>
    <mergeCell ref="V6:Z6"/>
    <mergeCell ref="V7:Z7"/>
    <mergeCell ref="E8:Z8"/>
    <mergeCell ref="B110:H110"/>
    <mergeCell ref="K110:X110"/>
    <mergeCell ref="B86:F86"/>
    <mergeCell ref="T78:X78"/>
    <mergeCell ref="B56:G56"/>
    <mergeCell ref="N84:R84"/>
    <mergeCell ref="N85:R85"/>
    <mergeCell ref="W59:Y59"/>
    <mergeCell ref="W60:Y60"/>
    <mergeCell ref="W61:Y61"/>
    <mergeCell ref="O58:T59"/>
    <mergeCell ref="B99:P99"/>
    <mergeCell ref="B77:F77"/>
    <mergeCell ref="H77:L77"/>
    <mergeCell ref="N77:R77"/>
    <mergeCell ref="T77:X77"/>
    <mergeCell ref="O60:Q62"/>
    <mergeCell ref="T86:X86"/>
    <mergeCell ref="B58:H58"/>
    <mergeCell ref="B59:H59"/>
    <mergeCell ref="B60:H60"/>
    <mergeCell ref="B61:H63"/>
    <mergeCell ref="B111:H111"/>
    <mergeCell ref="K111:X111"/>
    <mergeCell ref="B108:H108"/>
    <mergeCell ref="K108:X108"/>
    <mergeCell ref="B109:H109"/>
    <mergeCell ref="K109:X109"/>
    <mergeCell ref="T87:X87"/>
    <mergeCell ref="T89:X89"/>
    <mergeCell ref="T90:X90"/>
    <mergeCell ref="T91:X91"/>
    <mergeCell ref="T92:X92"/>
    <mergeCell ref="T93:X93"/>
    <mergeCell ref="T94:X94"/>
    <mergeCell ref="B87:F87"/>
    <mergeCell ref="K107:X107"/>
    <mergeCell ref="B97:P97"/>
    <mergeCell ref="B98:P98"/>
    <mergeCell ref="B89:P89"/>
    <mergeCell ref="N86:R86"/>
    <mergeCell ref="B83:F83"/>
  </mergeCells>
  <printOptions horizontalCentered="1"/>
  <pageMargins left="0.25" right="0.25" top="0.5" bottom="0.5" header="0.3" footer="0.3"/>
  <pageSetup scale="66" fitToHeight="0" orientation="portrait" horizontalDpi="4294967292" verticalDpi="4294967292" r:id="rId1"/>
  <rowBreaks count="1" manualBreakCount="1">
    <brk id="186" min="1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R143"/>
  <sheetViews>
    <sheetView topLeftCell="A53" zoomScale="70" zoomScaleNormal="70" workbookViewId="0">
      <selection activeCell="D98" sqref="D98"/>
    </sheetView>
  </sheetViews>
  <sheetFormatPr defaultColWidth="11.42578125" defaultRowHeight="15" x14ac:dyDescent="0.25"/>
  <cols>
    <col min="1" max="1" width="14.28515625" bestFit="1" customWidth="1"/>
    <col min="2" max="2" width="36.7109375" style="1" bestFit="1" customWidth="1"/>
    <col min="3" max="3" width="32.140625" bestFit="1" customWidth="1"/>
    <col min="4" max="4" width="2.5703125" bestFit="1" customWidth="1"/>
    <col min="5" max="5" width="36.7109375" style="1" bestFit="1" customWidth="1"/>
    <col min="6" max="6" width="10" bestFit="1" customWidth="1"/>
    <col min="7" max="7" width="33.42578125" bestFit="1" customWidth="1"/>
    <col min="8" max="8" width="28.85546875" bestFit="1" customWidth="1"/>
    <col min="9" max="9" width="2.5703125" bestFit="1" customWidth="1"/>
    <col min="10" max="10" width="33.42578125" bestFit="1" customWidth="1"/>
    <col min="12" max="12" width="19.28515625" bestFit="1" customWidth="1"/>
  </cols>
  <sheetData>
    <row r="1" spans="1:12" s="1" customFormat="1" x14ac:dyDescent="0.25">
      <c r="A1" s="1">
        <f>IFERROR(IF(LEFT(Input_Sheet!G7,3)="Mal","Malkavian",IF(LEFT(Input_Sheet!G7,3)="Ass","Assamite",IF(LEFT(Input_Sheet!G7,3)="Fol","FoS",IF(LEFT(Input_Sheet!G7,3)="Dau","DoC",Input_Sheet!G7)))),"")</f>
        <v>0</v>
      </c>
      <c r="B1" s="824" t="s">
        <v>353</v>
      </c>
      <c r="C1" s="824"/>
      <c r="D1" s="824"/>
      <c r="E1" s="824"/>
      <c r="G1" s="824" t="s">
        <v>444</v>
      </c>
      <c r="H1" s="824"/>
      <c r="I1" s="824"/>
      <c r="J1" s="824"/>
      <c r="L1" s="1" t="s">
        <v>967</v>
      </c>
    </row>
    <row r="2" spans="1:12" x14ac:dyDescent="0.25">
      <c r="A2" s="1">
        <f>Input_Sheet!G6</f>
        <v>0</v>
      </c>
      <c r="B2" s="1" t="str">
        <f t="shared" ref="B2:B41" si="0">C2&amp;" - ["&amp;D2&amp;"]"</f>
        <v>Acute Sense - [1]</v>
      </c>
      <c r="C2" s="3" t="s">
        <v>293</v>
      </c>
      <c r="D2">
        <v>1</v>
      </c>
      <c r="E2" s="1" t="str">
        <f t="shared" ref="E2:E19" si="1">B2</f>
        <v>Acute Sense - [1]</v>
      </c>
      <c r="G2" s="1" t="str">
        <f t="shared" ref="G2:G35" si="2">H2&amp;" - ["&amp;I2&amp;"]"</f>
        <v>Addiction - [2]</v>
      </c>
      <c r="H2" s="3" t="s">
        <v>173</v>
      </c>
      <c r="I2">
        <v>2</v>
      </c>
      <c r="J2" t="str">
        <f t="shared" ref="J2:J35" si="3">G2</f>
        <v>Addiction - [2]</v>
      </c>
      <c r="L2" s="1" t="s">
        <v>968</v>
      </c>
    </row>
    <row r="3" spans="1:12" s="1" customFormat="1" x14ac:dyDescent="0.25">
      <c r="B3" s="1" t="str">
        <f t="shared" si="0"/>
        <v>Additional Common Discipline - [4]</v>
      </c>
      <c r="C3" s="3" t="s">
        <v>538</v>
      </c>
      <c r="D3" s="1">
        <v>4</v>
      </c>
      <c r="E3" s="1" t="str">
        <f t="shared" si="1"/>
        <v>Additional Common Discipline - [4]</v>
      </c>
      <c r="G3" s="1" t="str">
        <f t="shared" si="2"/>
        <v>Amnesia - [1]</v>
      </c>
      <c r="H3" s="3" t="s">
        <v>327</v>
      </c>
      <c r="I3">
        <v>1</v>
      </c>
      <c r="J3" s="1" t="str">
        <f t="shared" si="3"/>
        <v>Amnesia - [1]</v>
      </c>
      <c r="L3" s="1" t="s">
        <v>969</v>
      </c>
    </row>
    <row r="4" spans="1:12" s="1" customFormat="1" x14ac:dyDescent="0.25">
      <c r="B4" s="1" t="str">
        <f t="shared" si="0"/>
        <v>Additional Uncommon Discipline - [5]</v>
      </c>
      <c r="C4" s="3" t="s">
        <v>539</v>
      </c>
      <c r="D4" s="1">
        <v>5</v>
      </c>
      <c r="E4" s="1" t="str">
        <f t="shared" si="1"/>
        <v>Additional Uncommon Discipline - [5]</v>
      </c>
      <c r="G4" s="1" t="str">
        <f t="shared" si="2"/>
        <v>Archaic - [2]</v>
      </c>
      <c r="H4" s="3" t="s">
        <v>627</v>
      </c>
      <c r="I4">
        <v>2</v>
      </c>
      <c r="J4" s="1" t="str">
        <f t="shared" si="3"/>
        <v>Archaic - [2]</v>
      </c>
      <c r="L4" s="1" t="s">
        <v>970</v>
      </c>
    </row>
    <row r="5" spans="1:12" x14ac:dyDescent="0.25">
      <c r="A5" s="1"/>
      <c r="B5" s="1" t="str">
        <f t="shared" si="0"/>
        <v>Ambidextrous - [2]</v>
      </c>
      <c r="C5" s="3" t="s">
        <v>294</v>
      </c>
      <c r="D5">
        <v>2</v>
      </c>
      <c r="E5" s="1" t="str">
        <f t="shared" si="1"/>
        <v>Ambidextrous - [2]</v>
      </c>
      <c r="G5" s="1" t="str">
        <f t="shared" si="2"/>
        <v>Awkward Mobility - [2]</v>
      </c>
      <c r="H5" s="3" t="s">
        <v>628</v>
      </c>
      <c r="I5">
        <v>2</v>
      </c>
      <c r="J5" s="1" t="str">
        <f t="shared" si="3"/>
        <v>Awkward Mobility - [2]</v>
      </c>
      <c r="L5" s="1" t="s">
        <v>971</v>
      </c>
    </row>
    <row r="6" spans="1:12" s="1" customFormat="1" x14ac:dyDescent="0.25">
      <c r="B6" s="1" t="str">
        <f t="shared" si="0"/>
        <v>Arcane - [1]</v>
      </c>
      <c r="C6" s="3" t="s">
        <v>540</v>
      </c>
      <c r="D6" s="1">
        <v>1</v>
      </c>
      <c r="E6" s="1" t="str">
        <f t="shared" si="1"/>
        <v>Arcane - [1]</v>
      </c>
      <c r="G6" s="1" t="str">
        <f t="shared" si="2"/>
        <v>Bad Sight - [2]</v>
      </c>
      <c r="H6" s="3" t="s">
        <v>291</v>
      </c>
      <c r="I6">
        <v>2</v>
      </c>
      <c r="J6" s="1" t="str">
        <f t="shared" si="3"/>
        <v>Bad Sight - [2]</v>
      </c>
      <c r="L6" s="1" t="s">
        <v>972</v>
      </c>
    </row>
    <row r="7" spans="1:12" x14ac:dyDescent="0.25">
      <c r="A7" s="1"/>
      <c r="B7" s="1" t="str">
        <f t="shared" si="0"/>
        <v>Blasé - [3]</v>
      </c>
      <c r="C7" s="3" t="s">
        <v>541</v>
      </c>
      <c r="D7">
        <v>3</v>
      </c>
      <c r="E7" s="1" t="str">
        <f t="shared" si="1"/>
        <v>Blasé - [3]</v>
      </c>
      <c r="G7" s="1" t="str">
        <f t="shared" si="2"/>
        <v>Beacon of the Unholy - [3]</v>
      </c>
      <c r="H7" s="3" t="s">
        <v>328</v>
      </c>
      <c r="I7">
        <v>3</v>
      </c>
      <c r="J7" s="1" t="str">
        <f t="shared" si="3"/>
        <v>Beacon of the Unholy - [3]</v>
      </c>
      <c r="L7" s="1" t="s">
        <v>973</v>
      </c>
    </row>
    <row r="8" spans="1:12" x14ac:dyDescent="0.25">
      <c r="A8" s="1"/>
      <c r="B8" s="1" t="str">
        <f t="shared" si="0"/>
        <v>Calm Heart - [1]</v>
      </c>
      <c r="C8" s="4" t="s">
        <v>295</v>
      </c>
      <c r="D8">
        <v>1</v>
      </c>
      <c r="E8" s="1" t="str">
        <f t="shared" si="1"/>
        <v>Calm Heart - [1]</v>
      </c>
      <c r="G8" s="1" t="str">
        <f t="shared" si="2"/>
        <v>Beast in the Mirror - [2]</v>
      </c>
      <c r="H8" s="3" t="s">
        <v>629</v>
      </c>
      <c r="I8">
        <v>2</v>
      </c>
      <c r="J8" s="1" t="str">
        <f t="shared" si="3"/>
        <v>Beast in the Mirror - [2]</v>
      </c>
    </row>
    <row r="9" spans="1:12" x14ac:dyDescent="0.25">
      <c r="A9" s="1"/>
      <c r="B9" s="1" t="str">
        <f t="shared" si="0"/>
        <v>Clan - Uncommon - [2]</v>
      </c>
      <c r="C9" s="4" t="s">
        <v>1097</v>
      </c>
      <c r="D9" s="1">
        <v>2</v>
      </c>
      <c r="E9" s="1" t="str">
        <f t="shared" si="1"/>
        <v>Clan - Uncommon - [2]</v>
      </c>
      <c r="G9" s="1" t="str">
        <f t="shared" si="2"/>
        <v>Beastial Instinct - [2]</v>
      </c>
      <c r="H9" s="3" t="s">
        <v>630</v>
      </c>
      <c r="I9">
        <v>2</v>
      </c>
      <c r="J9" s="1" t="str">
        <f t="shared" si="3"/>
        <v>Beastial Instinct - [2]</v>
      </c>
    </row>
    <row r="10" spans="1:12" x14ac:dyDescent="0.25">
      <c r="A10" s="1"/>
      <c r="B10" s="1" t="str">
        <f t="shared" si="0"/>
        <v>Clan - Rare - [4]</v>
      </c>
      <c r="C10" s="4" t="s">
        <v>1098</v>
      </c>
      <c r="D10" s="1">
        <v>4</v>
      </c>
      <c r="E10" s="1" t="str">
        <f t="shared" si="1"/>
        <v>Clan - Rare - [4]</v>
      </c>
      <c r="G10" s="1" t="str">
        <f t="shared" si="2"/>
        <v>Blood Rot - [5]</v>
      </c>
      <c r="H10" s="3" t="s">
        <v>631</v>
      </c>
      <c r="I10">
        <v>5</v>
      </c>
      <c r="J10" s="1" t="str">
        <f t="shared" si="3"/>
        <v>Blood Rot - [5]</v>
      </c>
    </row>
    <row r="11" spans="1:12" x14ac:dyDescent="0.25">
      <c r="A11" s="1"/>
      <c r="B11" s="1" t="str">
        <f t="shared" si="0"/>
        <v>Clan - Restricted - [6]</v>
      </c>
      <c r="C11" s="4" t="s">
        <v>1099</v>
      </c>
      <c r="D11" s="1">
        <v>6</v>
      </c>
      <c r="E11" s="1" t="str">
        <f t="shared" si="1"/>
        <v>Clan - Restricted - [6]</v>
      </c>
      <c r="G11" s="1" t="str">
        <f t="shared" si="2"/>
        <v>Bound to the Earth - [2]</v>
      </c>
      <c r="H11" s="3" t="s">
        <v>632</v>
      </c>
      <c r="I11">
        <v>2</v>
      </c>
      <c r="J11" s="1" t="str">
        <f t="shared" si="3"/>
        <v>Bound to the Earth - [2]</v>
      </c>
    </row>
    <row r="12" spans="1:12" x14ac:dyDescent="0.25">
      <c r="A12" s="1"/>
      <c r="B12" s="1" t="str">
        <f t="shared" si="0"/>
        <v>Clear Sighted - [3]</v>
      </c>
      <c r="C12" s="3" t="s">
        <v>542</v>
      </c>
      <c r="D12">
        <v>3</v>
      </c>
      <c r="E12" s="1" t="str">
        <f t="shared" si="1"/>
        <v>Clear Sighted - [3]</v>
      </c>
      <c r="G12" s="1" t="str">
        <f t="shared" si="2"/>
        <v>Blunted Fangs - [2]</v>
      </c>
      <c r="H12" s="3" t="s">
        <v>633</v>
      </c>
      <c r="I12">
        <v>2</v>
      </c>
      <c r="J12" s="1" t="str">
        <f t="shared" si="3"/>
        <v>Blunted Fangs - [2]</v>
      </c>
    </row>
    <row r="13" spans="1:12" x14ac:dyDescent="0.25">
      <c r="A13" s="1"/>
      <c r="B13" s="1" t="str">
        <f t="shared" si="0"/>
        <v>Code of Honor - [2]</v>
      </c>
      <c r="C13" s="3" t="s">
        <v>296</v>
      </c>
      <c r="D13">
        <v>2</v>
      </c>
      <c r="E13" s="1" t="str">
        <f t="shared" si="1"/>
        <v>Code of Honor - [2]</v>
      </c>
      <c r="G13" s="1" t="str">
        <f t="shared" si="2"/>
        <v>Cannot Cross Running Water - [2]</v>
      </c>
      <c r="H13" s="5" t="s">
        <v>634</v>
      </c>
      <c r="I13">
        <v>2</v>
      </c>
      <c r="J13" s="1" t="str">
        <f t="shared" si="3"/>
        <v>Cannot Cross Running Water - [2]</v>
      </c>
    </row>
    <row r="14" spans="1:12" x14ac:dyDescent="0.25">
      <c r="A14" s="1"/>
      <c r="B14" s="1" t="str">
        <f t="shared" si="0"/>
        <v>Daredevil - [2]</v>
      </c>
      <c r="C14" s="3" t="s">
        <v>297</v>
      </c>
      <c r="D14">
        <v>2</v>
      </c>
      <c r="E14" s="1" t="str">
        <f t="shared" si="1"/>
        <v>Daredevil - [2]</v>
      </c>
      <c r="G14" s="1" t="str">
        <f t="shared" si="2"/>
        <v>Careless - [1]</v>
      </c>
      <c r="H14" s="3" t="s">
        <v>635</v>
      </c>
      <c r="I14">
        <v>1</v>
      </c>
      <c r="J14" s="1" t="str">
        <f t="shared" si="3"/>
        <v>Careless - [1]</v>
      </c>
    </row>
    <row r="15" spans="1:12" x14ac:dyDescent="0.25">
      <c r="A15" s="1"/>
      <c r="B15" s="1" t="str">
        <f t="shared" si="0"/>
        <v>Efficient Digestion - [1]</v>
      </c>
      <c r="C15" s="3" t="s">
        <v>298</v>
      </c>
      <c r="D15">
        <v>1</v>
      </c>
      <c r="E15" s="1" t="str">
        <f t="shared" si="1"/>
        <v>Efficient Digestion - [1]</v>
      </c>
      <c r="G15" s="1" t="str">
        <f t="shared" si="2"/>
        <v>Childlike - [4]</v>
      </c>
      <c r="H15" s="3" t="s">
        <v>636</v>
      </c>
      <c r="I15">
        <v>4</v>
      </c>
      <c r="J15" s="1" t="str">
        <f t="shared" si="3"/>
        <v>Childlike - [4]</v>
      </c>
    </row>
    <row r="16" spans="1:12" x14ac:dyDescent="0.25">
      <c r="A16" s="1"/>
      <c r="B16" s="1" t="str">
        <f t="shared" si="0"/>
        <v>Efficient Learner - [2]</v>
      </c>
      <c r="C16" s="3" t="s">
        <v>543</v>
      </c>
      <c r="D16">
        <v>2</v>
      </c>
      <c r="E16" s="1" t="str">
        <f t="shared" si="1"/>
        <v>Efficient Learner - [2]</v>
      </c>
      <c r="G16" s="1" t="str">
        <f t="shared" si="2"/>
        <v>Conspicuous Consumption - [3]</v>
      </c>
      <c r="H16" s="3" t="s">
        <v>329</v>
      </c>
      <c r="I16">
        <v>3</v>
      </c>
      <c r="J16" s="1" t="str">
        <f t="shared" si="3"/>
        <v>Conspicuous Consumption - [3]</v>
      </c>
    </row>
    <row r="17" spans="1:10" x14ac:dyDescent="0.25">
      <c r="A17" s="1"/>
      <c r="B17" s="1" t="str">
        <f t="shared" si="0"/>
        <v>Golconda Seeker - [5]</v>
      </c>
      <c r="C17" s="3" t="s">
        <v>544</v>
      </c>
      <c r="D17">
        <v>5</v>
      </c>
      <c r="E17" s="1" t="str">
        <f t="shared" si="1"/>
        <v>Golconda Seeker - [5]</v>
      </c>
      <c r="G17" s="1" t="str">
        <f t="shared" si="2"/>
        <v>Curiosity - [2]</v>
      </c>
      <c r="H17" s="3" t="s">
        <v>637</v>
      </c>
      <c r="I17">
        <v>2</v>
      </c>
      <c r="J17" s="1" t="str">
        <f t="shared" si="3"/>
        <v>Curiosity - [2]</v>
      </c>
    </row>
    <row r="18" spans="1:10" x14ac:dyDescent="0.25">
      <c r="A18" s="1"/>
      <c r="B18" s="1" t="str">
        <f t="shared" si="0"/>
        <v>Infernal Power - [3]</v>
      </c>
      <c r="C18" s="3" t="s">
        <v>545</v>
      </c>
      <c r="D18">
        <v>3</v>
      </c>
      <c r="E18" s="1" t="str">
        <f t="shared" si="1"/>
        <v>Infernal Power - [3]</v>
      </c>
      <c r="G18" s="1" t="str">
        <f t="shared" si="2"/>
        <v>Cursed - [1]</v>
      </c>
      <c r="H18" s="3" t="s">
        <v>292</v>
      </c>
      <c r="I18">
        <v>1</v>
      </c>
      <c r="J18" s="1" t="str">
        <f t="shared" si="3"/>
        <v>Cursed - [1]</v>
      </c>
    </row>
    <row r="19" spans="1:10" x14ac:dyDescent="0.25">
      <c r="A19" s="1"/>
      <c r="B19" s="1" t="str">
        <f t="shared" si="0"/>
        <v>Intense Vitality - [2]</v>
      </c>
      <c r="C19" s="3" t="s">
        <v>546</v>
      </c>
      <c r="D19">
        <f>IF(Generation&lt;9,3,2)</f>
        <v>2</v>
      </c>
      <c r="E19" s="1" t="str">
        <f t="shared" si="1"/>
        <v>Intense Vitality - [2]</v>
      </c>
      <c r="G19" s="1" t="str">
        <f t="shared" si="2"/>
        <v>Dark Fate - [5]</v>
      </c>
      <c r="H19" s="3" t="s">
        <v>322</v>
      </c>
      <c r="I19">
        <v>5</v>
      </c>
      <c r="J19" s="1" t="str">
        <f t="shared" si="3"/>
        <v>Dark Fate - [5]</v>
      </c>
    </row>
    <row r="20" spans="1:10" x14ac:dyDescent="0.25">
      <c r="A20" s="1"/>
      <c r="B20" s="1" t="str">
        <f t="shared" si="0"/>
        <v>Iron Will - [3]</v>
      </c>
      <c r="C20" s="3" t="s">
        <v>547</v>
      </c>
      <c r="D20" s="1">
        <v>3</v>
      </c>
      <c r="E20" s="1" t="str">
        <f t="shared" ref="E20:E41" si="4">B20</f>
        <v>Iron Will - [3]</v>
      </c>
      <c r="G20" s="1" t="str">
        <f t="shared" si="2"/>
        <v>Dark Secret - [1]</v>
      </c>
      <c r="H20" s="3" t="s">
        <v>323</v>
      </c>
      <c r="I20">
        <v>1</v>
      </c>
      <c r="J20" s="1" t="str">
        <f t="shared" si="3"/>
        <v>Dark Secret - [1]</v>
      </c>
    </row>
    <row r="21" spans="1:10" x14ac:dyDescent="0.25">
      <c r="A21" s="1"/>
      <c r="B21" s="1" t="str">
        <f t="shared" si="0"/>
        <v>Light Sleeper - [1]</v>
      </c>
      <c r="C21" s="3" t="s">
        <v>299</v>
      </c>
      <c r="D21" s="1">
        <v>1</v>
      </c>
      <c r="E21" s="1" t="str">
        <f t="shared" si="4"/>
        <v>Light Sleeper - [1]</v>
      </c>
      <c r="G21" s="1" t="str">
        <f t="shared" si="2"/>
        <v>Death Sight - [2]</v>
      </c>
      <c r="H21" s="3" t="s">
        <v>638</v>
      </c>
      <c r="I21">
        <v>2</v>
      </c>
      <c r="J21" s="1" t="str">
        <f t="shared" si="3"/>
        <v>Death Sight - [2]</v>
      </c>
    </row>
    <row r="22" spans="1:10" x14ac:dyDescent="0.25">
      <c r="A22" s="1"/>
      <c r="B22" s="1" t="str">
        <f t="shared" si="0"/>
        <v>Loremaster - [1]</v>
      </c>
      <c r="C22" s="3" t="s">
        <v>548</v>
      </c>
      <c r="D22">
        <v>1</v>
      </c>
      <c r="E22" s="1" t="str">
        <f t="shared" si="4"/>
        <v>Loremaster - [1]</v>
      </c>
      <c r="G22" s="1" t="str">
        <f t="shared" si="2"/>
        <v>Deep Sleeper - [2]</v>
      </c>
      <c r="H22" s="3" t="s">
        <v>324</v>
      </c>
      <c r="I22">
        <v>2</v>
      </c>
      <c r="J22" s="1" t="str">
        <f t="shared" si="3"/>
        <v>Deep Sleeper - [2]</v>
      </c>
    </row>
    <row r="23" spans="1:10" x14ac:dyDescent="0.25">
      <c r="A23" s="1"/>
      <c r="B23" s="1" t="str">
        <f t="shared" si="0"/>
        <v>Lucky - [2]</v>
      </c>
      <c r="C23" s="6" t="s">
        <v>418</v>
      </c>
      <c r="D23">
        <v>2</v>
      </c>
      <c r="E23" s="1" t="str">
        <f t="shared" si="4"/>
        <v>Lucky - [2]</v>
      </c>
      <c r="F23" s="1"/>
      <c r="G23" s="1" t="str">
        <f t="shared" si="2"/>
        <v>Derangement - [2]</v>
      </c>
      <c r="H23" s="3" t="s">
        <v>962</v>
      </c>
      <c r="I23" s="1">
        <v>2</v>
      </c>
      <c r="J23" s="1" t="str">
        <f t="shared" si="3"/>
        <v>Derangement - [2]</v>
      </c>
    </row>
    <row r="24" spans="1:10" x14ac:dyDescent="0.25">
      <c r="A24" s="1"/>
      <c r="B24" s="1" t="str">
        <f t="shared" si="0"/>
        <v>Magic Resistance - [3]</v>
      </c>
      <c r="C24" s="3" t="s">
        <v>300</v>
      </c>
      <c r="D24">
        <v>3</v>
      </c>
      <c r="E24" s="1" t="str">
        <f t="shared" si="4"/>
        <v>Magic Resistance - [3]</v>
      </c>
      <c r="F24" s="1"/>
      <c r="G24" s="1" t="str">
        <f t="shared" si="2"/>
        <v>Derangement, Severe - [3]</v>
      </c>
      <c r="H24" s="3" t="s">
        <v>963</v>
      </c>
      <c r="I24" s="1">
        <v>3</v>
      </c>
      <c r="J24" s="1" t="str">
        <f t="shared" si="3"/>
        <v>Derangement, Severe - [3]</v>
      </c>
    </row>
    <row r="25" spans="1:10" x14ac:dyDescent="0.25">
      <c r="A25" s="1"/>
      <c r="B25" s="1" t="str">
        <f t="shared" si="0"/>
        <v>Medium - [1]</v>
      </c>
      <c r="C25" s="3" t="s">
        <v>301</v>
      </c>
      <c r="D25">
        <v>1</v>
      </c>
      <c r="E25" s="1" t="str">
        <f t="shared" si="4"/>
        <v>Medium - [1]</v>
      </c>
      <c r="G25" s="1" t="str">
        <f t="shared" si="2"/>
        <v>Disease Carrier - [4]</v>
      </c>
      <c r="H25" s="3" t="s">
        <v>325</v>
      </c>
      <c r="I25">
        <v>4</v>
      </c>
      <c r="J25" s="1" t="str">
        <f t="shared" si="3"/>
        <v>Disease Carrier - [4]</v>
      </c>
    </row>
    <row r="26" spans="1:10" x14ac:dyDescent="0.25">
      <c r="A26" s="1"/>
      <c r="B26" s="1" t="str">
        <f t="shared" si="0"/>
        <v>Natural Linguist - [1]</v>
      </c>
      <c r="C26" s="3" t="s">
        <v>302</v>
      </c>
      <c r="D26">
        <v>1</v>
      </c>
      <c r="E26" s="1" t="str">
        <f t="shared" si="4"/>
        <v>Natural Linguist - [1]</v>
      </c>
      <c r="G26" s="1" t="str">
        <f t="shared" si="2"/>
        <v>Dull - [2]</v>
      </c>
      <c r="H26" s="3" t="s">
        <v>8</v>
      </c>
      <c r="I26">
        <v>2</v>
      </c>
      <c r="J26" s="1" t="str">
        <f t="shared" si="3"/>
        <v>Dull - [2]</v>
      </c>
    </row>
    <row r="27" spans="1:10" x14ac:dyDescent="0.25">
      <c r="A27" s="1"/>
      <c r="B27" s="1" t="str">
        <f t="shared" si="0"/>
        <v>Necromantic Training - [5]</v>
      </c>
      <c r="C27" s="3" t="s">
        <v>549</v>
      </c>
      <c r="D27">
        <v>5</v>
      </c>
      <c r="E27" s="1" t="str">
        <f t="shared" si="4"/>
        <v>Necromantic Training - [5]</v>
      </c>
      <c r="G27" s="1" t="str">
        <f t="shared" si="2"/>
        <v>Eerie Presence - [1]</v>
      </c>
      <c r="H27" s="5" t="s">
        <v>326</v>
      </c>
      <c r="I27">
        <v>1</v>
      </c>
      <c r="J27" s="1" t="str">
        <f t="shared" si="3"/>
        <v>Eerie Presence - [1]</v>
      </c>
    </row>
    <row r="28" spans="1:10" x14ac:dyDescent="0.25">
      <c r="A28" s="1"/>
      <c r="B28" s="1" t="str">
        <f t="shared" si="0"/>
        <v>Oracular Ability - [2]</v>
      </c>
      <c r="C28" s="3" t="s">
        <v>303</v>
      </c>
      <c r="D28">
        <v>2</v>
      </c>
      <c r="E28" s="1" t="str">
        <f t="shared" si="4"/>
        <v>Oracular Ability - [2]</v>
      </c>
      <c r="G28" s="1" t="str">
        <f t="shared" si="2"/>
        <v>Flesh of the Corpse - [5]</v>
      </c>
      <c r="H28" s="3" t="s">
        <v>310</v>
      </c>
      <c r="I28">
        <v>5</v>
      </c>
      <c r="J28" s="1" t="str">
        <f t="shared" si="3"/>
        <v>Flesh of the Corpse - [5]</v>
      </c>
    </row>
    <row r="29" spans="1:10" x14ac:dyDescent="0.25">
      <c r="A29" s="1"/>
      <c r="B29" s="1" t="str">
        <f t="shared" si="0"/>
        <v>Path of Enlightenment - [3]</v>
      </c>
      <c r="C29" s="3" t="s">
        <v>918</v>
      </c>
      <c r="D29">
        <v>3</v>
      </c>
      <c r="E29" s="1" t="str">
        <f t="shared" si="4"/>
        <v>Path of Enlightenment - [3]</v>
      </c>
      <c r="G29" s="1" t="str">
        <f t="shared" si="2"/>
        <v>Fragile Bones  - [4]</v>
      </c>
      <c r="H29" s="3" t="s">
        <v>311</v>
      </c>
      <c r="I29">
        <v>4</v>
      </c>
      <c r="J29" s="1" t="str">
        <f t="shared" si="3"/>
        <v>Fragile Bones  - [4]</v>
      </c>
    </row>
    <row r="30" spans="1:10" x14ac:dyDescent="0.25">
      <c r="A30" s="1"/>
      <c r="B30" s="1" t="str">
        <f t="shared" si="0"/>
        <v>Path of Enlightenment (In Clan) - [2]</v>
      </c>
      <c r="C30" s="3" t="s">
        <v>923</v>
      </c>
      <c r="D30">
        <v>2</v>
      </c>
      <c r="E30" s="1" t="str">
        <f t="shared" si="4"/>
        <v>Path of Enlightenment (In Clan) - [2]</v>
      </c>
      <c r="G30" s="1" t="str">
        <f t="shared" si="2"/>
        <v>Gehenna Prophet - [2]</v>
      </c>
      <c r="H30" s="3" t="s">
        <v>639</v>
      </c>
      <c r="I30">
        <v>2</v>
      </c>
      <c r="J30" s="1" t="str">
        <f t="shared" si="3"/>
        <v>Gehenna Prophet - [2]</v>
      </c>
    </row>
    <row r="31" spans="1:10" x14ac:dyDescent="0.25">
      <c r="A31" s="1"/>
      <c r="B31" s="1" t="str">
        <f t="shared" si="0"/>
        <v>Path of Enlightenment (Discount) - [1]</v>
      </c>
      <c r="C31" s="3" t="s">
        <v>1104</v>
      </c>
      <c r="D31" s="1">
        <v>1</v>
      </c>
      <c r="E31" s="1" t="str">
        <f t="shared" si="4"/>
        <v>Path of Enlightenment (Discount) - [1]</v>
      </c>
      <c r="G31" s="1" t="str">
        <f t="shared" si="2"/>
        <v>Grip of the Damned - [2]</v>
      </c>
      <c r="H31" s="3" t="s">
        <v>312</v>
      </c>
      <c r="I31">
        <v>2</v>
      </c>
      <c r="J31" s="1" t="str">
        <f t="shared" si="3"/>
        <v>Grip of the Damned - [2]</v>
      </c>
    </row>
    <row r="32" spans="1:10" x14ac:dyDescent="0.25">
      <c r="A32" s="1"/>
      <c r="B32" s="1" t="str">
        <f t="shared" si="0"/>
        <v>Personal Masquerade - [1]</v>
      </c>
      <c r="C32" s="3" t="s">
        <v>550</v>
      </c>
      <c r="D32">
        <v>1</v>
      </c>
      <c r="E32" s="1" t="str">
        <f t="shared" si="4"/>
        <v>Personal Masquerade - [1]</v>
      </c>
      <c r="G32" s="1" t="str">
        <f t="shared" si="2"/>
        <v>Hard of Hearing - [2]</v>
      </c>
      <c r="H32" s="3" t="s">
        <v>313</v>
      </c>
      <c r="I32">
        <v>2</v>
      </c>
      <c r="J32" s="1" t="str">
        <f t="shared" si="3"/>
        <v>Hard of Hearing - [2]</v>
      </c>
    </row>
    <row r="33" spans="1:18" x14ac:dyDescent="0.25">
      <c r="A33" s="1"/>
      <c r="B33" s="1" t="str">
        <f t="shared" si="0"/>
        <v>Reputation - [2]</v>
      </c>
      <c r="C33" s="3" t="s">
        <v>551</v>
      </c>
      <c r="D33">
        <v>2</v>
      </c>
      <c r="E33" s="1" t="str">
        <f t="shared" si="4"/>
        <v>Reputation - [2]</v>
      </c>
      <c r="G33" s="1" t="str">
        <f t="shared" si="2"/>
        <v>Haunted - [1]</v>
      </c>
      <c r="H33" s="3" t="s">
        <v>314</v>
      </c>
      <c r="I33">
        <v>1</v>
      </c>
      <c r="J33" s="1" t="str">
        <f t="shared" si="3"/>
        <v>Haunted - [1]</v>
      </c>
    </row>
    <row r="34" spans="1:18" x14ac:dyDescent="0.25">
      <c r="A34" s="1"/>
      <c r="B34" s="1" t="str">
        <f t="shared" si="0"/>
        <v>Rugged - [3]</v>
      </c>
      <c r="C34" s="3" t="s">
        <v>7</v>
      </c>
      <c r="D34">
        <v>3</v>
      </c>
      <c r="E34" s="1" t="str">
        <f t="shared" si="4"/>
        <v>Rugged - [3]</v>
      </c>
      <c r="G34" s="1" t="str">
        <f t="shared" si="2"/>
        <v>Hunted - [4]</v>
      </c>
      <c r="H34" s="3" t="s">
        <v>315</v>
      </c>
      <c r="I34">
        <v>4</v>
      </c>
      <c r="J34" s="1" t="str">
        <f t="shared" si="3"/>
        <v>Hunted - [4]</v>
      </c>
    </row>
    <row r="35" spans="1:18" x14ac:dyDescent="0.25">
      <c r="A35" s="1"/>
      <c r="B35" s="1" t="str">
        <f t="shared" si="0"/>
        <v>Skill Aptitude - [2]</v>
      </c>
      <c r="C35" s="6" t="s">
        <v>552</v>
      </c>
      <c r="D35">
        <v>2</v>
      </c>
      <c r="E35" s="1" t="str">
        <f t="shared" si="4"/>
        <v>Skill Aptitude - [2]</v>
      </c>
      <c r="G35" s="1" t="str">
        <f t="shared" si="2"/>
        <v>Infamous Brood - [3]</v>
      </c>
      <c r="H35" s="3" t="s">
        <v>640</v>
      </c>
      <c r="I35">
        <v>3</v>
      </c>
      <c r="J35" s="1" t="str">
        <f t="shared" si="3"/>
        <v>Infamous Brood - [3]</v>
      </c>
    </row>
    <row r="36" spans="1:18" x14ac:dyDescent="0.25">
      <c r="A36" s="1"/>
      <c r="B36" s="1" t="str">
        <f t="shared" si="0"/>
        <v>Slippery Customer - [2]</v>
      </c>
      <c r="C36" s="3" t="s">
        <v>553</v>
      </c>
      <c r="D36">
        <v>2</v>
      </c>
      <c r="E36" s="1" t="str">
        <f t="shared" si="4"/>
        <v>Slippery Customer - [2]</v>
      </c>
      <c r="G36" s="1" t="str">
        <f t="shared" ref="G36:G82" si="5">H36&amp;" - ["&amp;I36&amp;"]"</f>
        <v>Illiterate - [1]</v>
      </c>
      <c r="H36" s="3" t="s">
        <v>641</v>
      </c>
      <c r="I36">
        <v>1</v>
      </c>
      <c r="J36" s="1" t="str">
        <f t="shared" ref="J36:J68" si="6">G36</f>
        <v>Illiterate - [1]</v>
      </c>
    </row>
    <row r="37" spans="1:18" x14ac:dyDescent="0.25">
      <c r="A37" s="1"/>
      <c r="B37" s="1" t="str">
        <f t="shared" si="0"/>
        <v>Thaumaturgic Training - [4]</v>
      </c>
      <c r="C37" s="3" t="s">
        <v>554</v>
      </c>
      <c r="D37">
        <v>4</v>
      </c>
      <c r="E37" s="1" t="str">
        <f t="shared" si="4"/>
        <v>Thaumaturgic Training - [4]</v>
      </c>
      <c r="G37" s="1" t="str">
        <f t="shared" si="5"/>
        <v>Impatient - [2]</v>
      </c>
      <c r="H37" s="3" t="s">
        <v>9</v>
      </c>
      <c r="I37">
        <v>2</v>
      </c>
      <c r="J37" s="1" t="str">
        <f t="shared" si="6"/>
        <v>Impatient - [2]</v>
      </c>
    </row>
    <row r="38" spans="1:18" x14ac:dyDescent="0.25">
      <c r="A38" s="1"/>
      <c r="B38" s="1" t="str">
        <f t="shared" si="0"/>
        <v>Unbondable - [4]</v>
      </c>
      <c r="C38" s="3" t="s">
        <v>555</v>
      </c>
      <c r="D38">
        <v>4</v>
      </c>
      <c r="E38" s="1" t="str">
        <f t="shared" si="4"/>
        <v>Unbondable - [4]</v>
      </c>
      <c r="G38" s="1" t="str">
        <f t="shared" si="5"/>
        <v>Inept - [3]</v>
      </c>
      <c r="H38" s="3" t="s">
        <v>642</v>
      </c>
      <c r="I38">
        <v>3</v>
      </c>
      <c r="J38" s="1" t="str">
        <f t="shared" si="6"/>
        <v>Inept - [3]</v>
      </c>
      <c r="R38" s="1"/>
    </row>
    <row r="39" spans="1:18" x14ac:dyDescent="0.25">
      <c r="A39" s="1"/>
      <c r="B39" s="1" t="str">
        <f t="shared" si="0"/>
        <v>Unyielding - [4]</v>
      </c>
      <c r="C39" s="3" t="s">
        <v>556</v>
      </c>
      <c r="D39">
        <v>4</v>
      </c>
      <c r="E39" s="1" t="str">
        <f t="shared" si="4"/>
        <v>Unyielding - [4]</v>
      </c>
      <c r="G39" s="1" t="str">
        <f t="shared" si="5"/>
        <v>Intolerance - [1]</v>
      </c>
      <c r="H39" s="5" t="s">
        <v>643</v>
      </c>
      <c r="I39">
        <v>1</v>
      </c>
      <c r="J39" s="1" t="str">
        <f t="shared" si="6"/>
        <v>Intolerance - [1]</v>
      </c>
    </row>
    <row r="40" spans="1:18" x14ac:dyDescent="0.25">
      <c r="A40" s="1"/>
      <c r="B40" s="1" t="str">
        <f t="shared" si="0"/>
        <v>Versatile - [3]</v>
      </c>
      <c r="C40" s="3" t="s">
        <v>557</v>
      </c>
      <c r="D40">
        <v>3</v>
      </c>
      <c r="E40" s="1" t="str">
        <f t="shared" si="4"/>
        <v>Versatile - [3]</v>
      </c>
      <c r="G40" s="1" t="str">
        <f t="shared" si="5"/>
        <v>Known to be Dead - [1]</v>
      </c>
      <c r="H40" s="5" t="s">
        <v>644</v>
      </c>
      <c r="I40">
        <v>1</v>
      </c>
      <c r="J40" s="1" t="str">
        <f t="shared" si="6"/>
        <v>Known to be Dead - [1]</v>
      </c>
    </row>
    <row r="41" spans="1:18" x14ac:dyDescent="0.25">
      <c r="A41" s="8"/>
      <c r="B41" s="9" t="str">
        <f t="shared" si="0"/>
        <v>Whisper of Life - [1]</v>
      </c>
      <c r="C41" s="9" t="s">
        <v>558</v>
      </c>
      <c r="D41" s="8">
        <v>1</v>
      </c>
      <c r="E41" s="2" t="str">
        <f t="shared" si="4"/>
        <v>Whisper of Life - [1]</v>
      </c>
      <c r="G41" s="1" t="str">
        <f t="shared" si="5"/>
        <v>Lesser Generation - [1]</v>
      </c>
      <c r="H41" s="3" t="s">
        <v>645</v>
      </c>
      <c r="I41">
        <v>1</v>
      </c>
      <c r="J41" s="1" t="str">
        <f t="shared" si="6"/>
        <v>Lesser Generation - [1]</v>
      </c>
    </row>
    <row r="42" spans="1:18" x14ac:dyDescent="0.25">
      <c r="A42" s="1" t="s">
        <v>330</v>
      </c>
      <c r="B42" s="1" t="str">
        <f t="shared" ref="B42:B73" si="7">C42&amp;" - ["&amp;D42&amp;"]"</f>
        <v>Surprise Attack - [1]</v>
      </c>
      <c r="C42" s="6" t="s">
        <v>559</v>
      </c>
      <c r="D42">
        <v>1</v>
      </c>
      <c r="E42" s="10" t="s">
        <v>334</v>
      </c>
      <c r="G42" s="1" t="str">
        <f t="shared" si="5"/>
        <v>Lesser Generation - [2]</v>
      </c>
      <c r="H42" s="3" t="s">
        <v>645</v>
      </c>
      <c r="I42">
        <v>2</v>
      </c>
      <c r="J42" s="1" t="str">
        <f t="shared" si="6"/>
        <v>Lesser Generation - [2]</v>
      </c>
    </row>
    <row r="43" spans="1:18" x14ac:dyDescent="0.25">
      <c r="A43" s="1" t="s">
        <v>330</v>
      </c>
      <c r="B43" s="1" t="str">
        <f t="shared" si="7"/>
        <v>Bloodline: Vizier - [2]</v>
      </c>
      <c r="C43" s="6" t="s">
        <v>560</v>
      </c>
      <c r="D43">
        <v>2</v>
      </c>
      <c r="E43" s="1" t="s">
        <v>335</v>
      </c>
      <c r="G43" s="1" t="str">
        <f t="shared" si="5"/>
        <v>Low Pain Threshold - [3]</v>
      </c>
      <c r="H43" s="3" t="s">
        <v>646</v>
      </c>
      <c r="I43">
        <v>3</v>
      </c>
      <c r="J43" s="1" t="str">
        <f t="shared" si="6"/>
        <v>Low Pain Threshold - [3]</v>
      </c>
    </row>
    <row r="44" spans="1:18" x14ac:dyDescent="0.25">
      <c r="A44" s="1" t="s">
        <v>330</v>
      </c>
      <c r="B44" s="1" t="str">
        <f t="shared" si="7"/>
        <v>Awakening the Steel - [3]</v>
      </c>
      <c r="C44" s="6" t="s">
        <v>561</v>
      </c>
      <c r="D44">
        <v>3</v>
      </c>
      <c r="E44" s="10" t="s">
        <v>334</v>
      </c>
      <c r="G44" s="1" t="str">
        <f t="shared" si="5"/>
        <v>Magic Susceptibility - [2]</v>
      </c>
      <c r="H44" s="5" t="s">
        <v>647</v>
      </c>
      <c r="I44">
        <v>2</v>
      </c>
      <c r="J44" s="1" t="str">
        <f t="shared" si="6"/>
        <v>Magic Susceptibility - [2]</v>
      </c>
    </row>
    <row r="45" spans="1:18" x14ac:dyDescent="0.25">
      <c r="A45" s="1" t="s">
        <v>330</v>
      </c>
      <c r="B45" s="1" t="str">
        <f t="shared" si="7"/>
        <v>Bloodline: Sorcerer - [4]</v>
      </c>
      <c r="C45" s="3" t="s">
        <v>562</v>
      </c>
      <c r="D45">
        <v>4</v>
      </c>
      <c r="E45" s="1" t="str">
        <f t="array" ref="E45">IFERROR(INDEX($A$42:$B$113,MATCH(0,COUNTIF($E$44:$E44,$B$42:$B$113)+($A$42:$A$113&lt;&gt;$A$1),0),COLUMN(B1)),"~~~")</f>
        <v>~~~</v>
      </c>
      <c r="G45" s="1" t="str">
        <f t="shared" si="5"/>
        <v>Methuselah's Thirst - [4]</v>
      </c>
      <c r="H45" s="3" t="s">
        <v>648</v>
      </c>
      <c r="I45">
        <v>4</v>
      </c>
      <c r="J45" s="1" t="str">
        <f t="shared" si="6"/>
        <v>Methuselah's Thirst - [4]</v>
      </c>
    </row>
    <row r="46" spans="1:18" x14ac:dyDescent="0.25">
      <c r="A46" s="1" t="s">
        <v>229</v>
      </c>
      <c r="B46" s="1" t="str">
        <f t="shared" si="7"/>
        <v>Brotherhood - [1]</v>
      </c>
      <c r="C46" s="6" t="s">
        <v>563</v>
      </c>
      <c r="D46">
        <v>1</v>
      </c>
      <c r="E46" s="1" t="str">
        <f t="array" ref="E46">IFERROR(INDEX($A$42:$B$113,MATCH(0,COUNTIF($E$44:$E45,$B$42:$B$113)+($A$42:$A$113&lt;&gt;$A$1),0),COLUMN(B2)),"~~~")</f>
        <v>~~~</v>
      </c>
      <c r="G46" s="1" t="str">
        <f t="shared" si="5"/>
        <v>Nightmares - [1]</v>
      </c>
      <c r="H46" s="3" t="s">
        <v>316</v>
      </c>
      <c r="I46">
        <v>1</v>
      </c>
      <c r="J46" s="1" t="str">
        <f t="shared" si="6"/>
        <v>Nightmares - [1]</v>
      </c>
    </row>
    <row r="47" spans="1:18" x14ac:dyDescent="0.25">
      <c r="A47" s="1" t="s">
        <v>229</v>
      </c>
      <c r="B47" s="1" t="str">
        <f t="shared" si="7"/>
        <v>Burning Wrath - [2]</v>
      </c>
      <c r="C47" s="6" t="s">
        <v>421</v>
      </c>
      <c r="D47">
        <v>2</v>
      </c>
      <c r="E47" s="1" t="str">
        <f t="array" ref="E47">IFERROR(INDEX($A$42:$B$113,MATCH(0,COUNTIF($E$44:$E46,$B$42:$B$113)+($A$42:$A$113&lt;&gt;$A$1),0),COLUMN(B3)),"~~~")</f>
        <v>~~~</v>
      </c>
      <c r="G47" s="1" t="str">
        <f t="shared" si="5"/>
        <v>Necrophile - [1]</v>
      </c>
      <c r="H47" s="3" t="s">
        <v>333</v>
      </c>
      <c r="I47">
        <v>1</v>
      </c>
      <c r="J47" s="1" t="str">
        <f t="shared" si="6"/>
        <v>Necrophile - [1]</v>
      </c>
    </row>
    <row r="48" spans="1:18" x14ac:dyDescent="0.25">
      <c r="A48" s="1" t="s">
        <v>229</v>
      </c>
      <c r="B48" s="1" t="str">
        <f t="shared" si="7"/>
        <v>Scourge of Alecto - [3]</v>
      </c>
      <c r="C48" s="6" t="s">
        <v>564</v>
      </c>
      <c r="D48">
        <v>3</v>
      </c>
      <c r="E48" s="1" t="str">
        <f t="array" ref="E48">IFERROR(INDEX($A$42:$B$113,MATCH(0,COUNTIF($E$44:$E47,$B$42:$B$113)+($A$42:$A$113&lt;&gt;$A$1),0),COLUMN(B4)),"~~~")</f>
        <v>~~~</v>
      </c>
      <c r="G48" s="1" t="str">
        <f t="shared" si="5"/>
        <v>Noteriety - [2]</v>
      </c>
      <c r="H48" s="3" t="s">
        <v>649</v>
      </c>
      <c r="I48">
        <v>2</v>
      </c>
      <c r="J48" s="1" t="str">
        <f t="shared" si="6"/>
        <v>Noteriety - [2]</v>
      </c>
    </row>
    <row r="49" spans="1:10" x14ac:dyDescent="0.25">
      <c r="A49" s="1" t="s">
        <v>229</v>
      </c>
      <c r="B49" s="1" t="str">
        <f t="shared" si="7"/>
        <v>Bloodline: True Brujah - [4]</v>
      </c>
      <c r="C49" s="6" t="s">
        <v>565</v>
      </c>
      <c r="D49">
        <v>4</v>
      </c>
      <c r="E49" s="1" t="str">
        <f t="array" ref="E49">IFERROR(INDEX($A$42:$B$113,MATCH(0,COUNTIF($E$44:$E48,$B$42:$B$113)+($A$42:$A$113&lt;&gt;$A$1),0),COLUMN(B5)),"~~~")</f>
        <v>~~~</v>
      </c>
      <c r="G49" s="1" t="str">
        <f t="shared" si="5"/>
        <v>Obvious Predator - [2]</v>
      </c>
      <c r="H49" s="3" t="s">
        <v>331</v>
      </c>
      <c r="I49">
        <v>2</v>
      </c>
      <c r="J49" s="1" t="str">
        <f t="shared" si="6"/>
        <v>Obvious Predator - [2]</v>
      </c>
    </row>
    <row r="50" spans="1:10" x14ac:dyDescent="0.25">
      <c r="A50" s="1" t="s">
        <v>626</v>
      </c>
      <c r="B50" s="1" t="str">
        <f t="shared" si="7"/>
        <v>Personal Cult - [1]</v>
      </c>
      <c r="C50" s="6" t="s">
        <v>566</v>
      </c>
      <c r="D50">
        <v>1</v>
      </c>
      <c r="E50" s="10" t="s">
        <v>334</v>
      </c>
      <c r="G50" s="1" t="str">
        <f t="shared" si="5"/>
        <v>One Eye - [3]</v>
      </c>
      <c r="H50" s="5" t="s">
        <v>317</v>
      </c>
      <c r="I50">
        <v>3</v>
      </c>
      <c r="J50" s="1" t="str">
        <f t="shared" si="6"/>
        <v>One Eye - [3]</v>
      </c>
    </row>
    <row r="51" spans="1:10" x14ac:dyDescent="0.25">
      <c r="A51" s="1" t="s">
        <v>626</v>
      </c>
      <c r="B51" s="1" t="str">
        <f t="shared" si="7"/>
        <v>Bloodline: Tlacique - [2]</v>
      </c>
      <c r="C51" s="1" t="s">
        <v>567</v>
      </c>
      <c r="D51">
        <v>2</v>
      </c>
      <c r="E51" s="1" t="s">
        <v>838</v>
      </c>
      <c r="G51" s="1" t="str">
        <f t="shared" si="5"/>
        <v>Overconfident - [2]</v>
      </c>
      <c r="H51" s="3" t="s">
        <v>650</v>
      </c>
      <c r="I51">
        <v>2</v>
      </c>
      <c r="J51" s="1" t="str">
        <f t="shared" si="6"/>
        <v>Overconfident - [2]</v>
      </c>
    </row>
    <row r="52" spans="1:10" x14ac:dyDescent="0.25">
      <c r="A52" s="1" t="s">
        <v>626</v>
      </c>
      <c r="B52" s="1" t="str">
        <f t="shared" si="7"/>
        <v>Bloodline: Vipers - [2]</v>
      </c>
      <c r="C52" s="6" t="s">
        <v>568</v>
      </c>
      <c r="D52">
        <v>2</v>
      </c>
      <c r="E52" s="10" t="s">
        <v>334</v>
      </c>
      <c r="G52" s="1" t="str">
        <f t="shared" si="5"/>
        <v>Permanent Wound - [3]</v>
      </c>
      <c r="H52" s="3" t="s">
        <v>318</v>
      </c>
      <c r="I52">
        <v>3</v>
      </c>
      <c r="J52" s="1" t="str">
        <f t="shared" si="6"/>
        <v>Permanent Wound - [3]</v>
      </c>
    </row>
    <row r="53" spans="1:10" x14ac:dyDescent="0.25">
      <c r="A53" s="1" t="s">
        <v>626</v>
      </c>
      <c r="B53" s="1" t="str">
        <f t="shared" si="7"/>
        <v>Addictive Blood - [3]</v>
      </c>
      <c r="C53" s="6" t="s">
        <v>569</v>
      </c>
      <c r="D53">
        <v>3</v>
      </c>
      <c r="E53" s="1" t="str">
        <f t="array" ref="E53">IFERROR(INDEX($A$114:$B$143,MATCH(0,COUNTIF($E$52:$E52,$B$114:$B$143)+($A$114:$A$143&lt;&gt;$A$2),0),COLUMN(B$2)),"")</f>
        <v/>
      </c>
      <c r="G53" s="1" t="str">
        <f t="shared" si="5"/>
        <v>Poseidon's Call - [3]</v>
      </c>
      <c r="H53" s="3" t="s">
        <v>332</v>
      </c>
      <c r="I53">
        <v>3</v>
      </c>
      <c r="J53" s="1" t="str">
        <f t="shared" si="6"/>
        <v>Poseidon's Call - [3]</v>
      </c>
    </row>
    <row r="54" spans="1:10" x14ac:dyDescent="0.25">
      <c r="A54" s="1" t="s">
        <v>626</v>
      </c>
      <c r="B54" s="1" t="str">
        <f t="shared" si="7"/>
        <v>Settite Sorcery - [4]</v>
      </c>
      <c r="C54" s="6" t="s">
        <v>570</v>
      </c>
      <c r="D54">
        <v>4</v>
      </c>
      <c r="E54" s="1" t="str">
        <f t="array" ref="E54">IFERROR(INDEX($A$114:$B$143,MATCH(0,COUNTIF($E$52:$E53,$B$114:$B$143)+($A$114:$A$143&lt;&gt;$A$2),0),COLUMN(B$2)),"")</f>
        <v/>
      </c>
      <c r="G54" s="1" t="str">
        <f t="shared" si="5"/>
        <v>Pied Piper - [1]</v>
      </c>
      <c r="H54" s="4" t="s">
        <v>651</v>
      </c>
      <c r="I54">
        <v>1</v>
      </c>
      <c r="J54" s="1" t="str">
        <f t="shared" si="6"/>
        <v>Pied Piper - [1]</v>
      </c>
    </row>
    <row r="55" spans="1:10" x14ac:dyDescent="0.25">
      <c r="A55" s="1" t="s">
        <v>232</v>
      </c>
      <c r="B55" s="1" t="str">
        <f t="shared" si="7"/>
        <v>Protean Blood - [1]</v>
      </c>
      <c r="C55" s="6" t="s">
        <v>571</v>
      </c>
      <c r="D55">
        <v>1</v>
      </c>
      <c r="E55" s="1" t="str">
        <f t="array" ref="E55">IFERROR(INDEX($A$114:$B$143,MATCH(0,COUNTIF($E$52:$E54,$B$114:$B$143)+($A$114:$A$143&lt;&gt;$A$2),0),COLUMN(B$2)),"")</f>
        <v/>
      </c>
      <c r="G55" s="1" t="str">
        <f t="shared" si="5"/>
        <v>Prey Exclusion - [1]</v>
      </c>
      <c r="H55" s="3" t="s">
        <v>319</v>
      </c>
      <c r="I55">
        <v>1</v>
      </c>
      <c r="J55" s="1" t="str">
        <f t="shared" si="6"/>
        <v>Prey Exclusion - [1]</v>
      </c>
    </row>
    <row r="56" spans="1:10" x14ac:dyDescent="0.25">
      <c r="A56" s="1" t="s">
        <v>232</v>
      </c>
      <c r="B56" s="1" t="str">
        <f t="shared" si="7"/>
        <v>Bloodline: Coyote - [2]</v>
      </c>
      <c r="C56" s="6" t="s">
        <v>572</v>
      </c>
      <c r="D56">
        <v>2</v>
      </c>
      <c r="E56" s="1" t="str">
        <f t="array" ref="E56">IFERROR(INDEX($A$114:$B$143,MATCH(0,COUNTIF($E$52:$E55,$B$114:$B$143)+($A$114:$A$143&lt;&gt;$A$2),0),COLUMN(B$2)),"")</f>
        <v/>
      </c>
      <c r="G56" s="1" t="str">
        <f t="shared" si="5"/>
        <v>Repelled by Religion - [3]</v>
      </c>
      <c r="H56" s="3" t="s">
        <v>652</v>
      </c>
      <c r="I56">
        <v>3</v>
      </c>
      <c r="J56" s="1" t="str">
        <f t="shared" si="6"/>
        <v>Repelled by Religion - [3]</v>
      </c>
    </row>
    <row r="57" spans="1:10" x14ac:dyDescent="0.25">
      <c r="A57" s="1" t="s">
        <v>232</v>
      </c>
      <c r="B57" s="1" t="str">
        <f t="shared" si="7"/>
        <v>Bloodline: Noiad - [2]</v>
      </c>
      <c r="C57" s="6" t="s">
        <v>573</v>
      </c>
      <c r="D57">
        <v>2</v>
      </c>
      <c r="E57" s="1" t="str">
        <f t="array" ref="E57">IFERROR(INDEX($A$114:$B$143,MATCH(0,COUNTIF($E$52:$E56,$B$114:$B$143)+($A$114:$A$143&lt;&gt;$A$2),0),COLUMN(B$2)),"")</f>
        <v/>
      </c>
      <c r="G57" s="1" t="str">
        <f t="shared" si="5"/>
        <v>Short Attention Span - [4]</v>
      </c>
      <c r="H57" s="3" t="s">
        <v>653</v>
      </c>
      <c r="I57">
        <v>4</v>
      </c>
      <c r="J57" s="1" t="str">
        <f t="shared" si="6"/>
        <v>Short Attention Span - [4]</v>
      </c>
    </row>
    <row r="58" spans="1:10" x14ac:dyDescent="0.25">
      <c r="A58" s="1" t="s">
        <v>232</v>
      </c>
      <c r="B58" s="1" t="str">
        <f t="shared" si="7"/>
        <v>Shape of Beast's Wrath - [3]</v>
      </c>
      <c r="C58" s="6" t="s">
        <v>574</v>
      </c>
      <c r="D58">
        <v>3</v>
      </c>
      <c r="E58" s="1" t="str">
        <f t="array" ref="E58">IFERROR(INDEX($A$114:$B$143,MATCH(0,COUNTIF($E$52:$E57,$B$114:$B$143)+($A$114:$A$143&lt;&gt;$A$2),0),COLUMN(B$2)),"")</f>
        <v/>
      </c>
      <c r="G58" s="1" t="str">
        <f t="shared" si="5"/>
        <v>Short Fuse - [2]</v>
      </c>
      <c r="H58" s="3" t="s">
        <v>320</v>
      </c>
      <c r="I58">
        <v>2</v>
      </c>
      <c r="J58" s="1" t="str">
        <f t="shared" si="6"/>
        <v>Short Fuse - [2]</v>
      </c>
    </row>
    <row r="59" spans="1:10" x14ac:dyDescent="0.25">
      <c r="A59" s="1" t="s">
        <v>232</v>
      </c>
      <c r="B59" s="1" t="str">
        <f t="shared" si="7"/>
        <v>Bloodline: Ahrimanes - [4]</v>
      </c>
      <c r="C59" s="6" t="s">
        <v>575</v>
      </c>
      <c r="D59">
        <v>4</v>
      </c>
      <c r="E59" s="1" t="str">
        <f t="array" ref="E59">IFERROR(INDEX($A$114:$B$143,MATCH(0,COUNTIF($E$52:$E58,$B$114:$B$143)+($A$114:$A$143&lt;&gt;$A$2),0),COLUMN(B$2)),"")</f>
        <v/>
      </c>
      <c r="G59" s="1" t="str">
        <f t="shared" si="5"/>
        <v>Slow Healing - [3]</v>
      </c>
      <c r="H59" s="3" t="s">
        <v>321</v>
      </c>
      <c r="I59">
        <v>3</v>
      </c>
      <c r="J59" s="1" t="str">
        <f t="shared" si="6"/>
        <v>Slow Healing - [3]</v>
      </c>
    </row>
    <row r="60" spans="1:10" x14ac:dyDescent="0.25">
      <c r="A60" s="1" t="s">
        <v>233</v>
      </c>
      <c r="B60" s="1" t="str">
        <f t="shared" si="7"/>
        <v>Necromantic Expertise - [1]</v>
      </c>
      <c r="C60" s="6" t="s">
        <v>576</v>
      </c>
      <c r="D60">
        <v>1</v>
      </c>
      <c r="E60" s="1" t="str">
        <f t="array" ref="E60">IFERROR(INDEX($A$114:$B$143,MATCH(0,COUNTIF($E$52:$E59,$B$114:$B$143)+($A$114:$A$143&lt;&gt;$A$2),0),COLUMN(B$2)),"")</f>
        <v/>
      </c>
      <c r="G60" s="1" t="str">
        <f t="shared" si="5"/>
        <v>Slow Reactions - [3]</v>
      </c>
      <c r="H60" s="7" t="s">
        <v>654</v>
      </c>
      <c r="I60">
        <v>3</v>
      </c>
      <c r="J60" s="1" t="str">
        <f t="shared" si="6"/>
        <v>Slow Reactions - [3]</v>
      </c>
    </row>
    <row r="61" spans="1:10" x14ac:dyDescent="0.25">
      <c r="A61" s="1" t="s">
        <v>233</v>
      </c>
      <c r="B61" s="1" t="str">
        <f t="shared" si="7"/>
        <v>Mook - [2]</v>
      </c>
      <c r="C61" s="6" t="s">
        <v>577</v>
      </c>
      <c r="D61">
        <v>2</v>
      </c>
      <c r="E61" s="1" t="str">
        <f t="array" ref="E61">IFERROR(INDEX($A$114:$B$143,MATCH(0,COUNTIF($E$52:$E60,$B$114:$B$143)+($A$114:$A$143&lt;&gt;$A$2),0),COLUMN(B$2)),"")</f>
        <v/>
      </c>
      <c r="G61" s="1" t="str">
        <f t="shared" si="5"/>
        <v>Stolen Potential - [3]</v>
      </c>
      <c r="H61" s="3" t="s">
        <v>655</v>
      </c>
      <c r="I61">
        <v>3</v>
      </c>
      <c r="J61" s="1" t="str">
        <f t="shared" si="6"/>
        <v>Stolen Potential - [3]</v>
      </c>
    </row>
    <row r="62" spans="1:10" x14ac:dyDescent="0.25">
      <c r="A62" s="1" t="s">
        <v>233</v>
      </c>
      <c r="B62" s="1" t="str">
        <f t="shared" si="7"/>
        <v>Ghostly Retainer - [3]</v>
      </c>
      <c r="C62" s="6" t="s">
        <v>578</v>
      </c>
      <c r="D62">
        <v>3</v>
      </c>
      <c r="E62" s="1" t="str">
        <f t="array" ref="E62">IFERROR(INDEX($A$114:$B$143,MATCH(0,COUNTIF($E$52:$E61,$B$114:$B$143)+($A$114:$A$143&lt;&gt;$A$2),0),COLUMN(B$2)),"")</f>
        <v/>
      </c>
      <c r="F62" s="1"/>
      <c r="G62" s="1" t="str">
        <f t="shared" si="5"/>
        <v>Thin Blooded - 14th - [3]</v>
      </c>
      <c r="H62" s="3" t="s">
        <v>991</v>
      </c>
      <c r="I62" s="1">
        <v>3</v>
      </c>
      <c r="J62" s="1" t="str">
        <f t="shared" si="6"/>
        <v>Thin Blooded - 14th - [3]</v>
      </c>
    </row>
    <row r="63" spans="1:10" x14ac:dyDescent="0.25">
      <c r="A63" s="1" t="s">
        <v>233</v>
      </c>
      <c r="B63" s="1" t="str">
        <f t="shared" si="7"/>
        <v>Bloodline: Premascine - [4]</v>
      </c>
      <c r="C63" s="6" t="s">
        <v>579</v>
      </c>
      <c r="D63">
        <v>4</v>
      </c>
      <c r="E63" s="1" t="str">
        <f t="array" ref="E63">IFERROR(INDEX($A$114:$B$143,MATCH(0,COUNTIF($E$52:$E62,$B$114:$B$143)+($A$114:$A$143&lt;&gt;$A$2),0),COLUMN(B$2)),"")</f>
        <v/>
      </c>
      <c r="G63" s="1" t="str">
        <f t="shared" si="5"/>
        <v>Thin Blooded - 15th - [3]</v>
      </c>
      <c r="H63" s="3" t="s">
        <v>992</v>
      </c>
      <c r="I63">
        <v>3</v>
      </c>
      <c r="J63" s="1" t="str">
        <f t="shared" si="6"/>
        <v>Thin Blooded - 15th - [3]</v>
      </c>
    </row>
    <row r="64" spans="1:10" x14ac:dyDescent="0.25">
      <c r="A64" s="1" t="s">
        <v>304</v>
      </c>
      <c r="B64" s="1" t="str">
        <f t="shared" si="7"/>
        <v>Angelic Visage - [1]</v>
      </c>
      <c r="C64" s="6" t="s">
        <v>580</v>
      </c>
      <c r="D64">
        <v>1</v>
      </c>
      <c r="G64" s="1" t="str">
        <f t="shared" si="5"/>
        <v>Thirst for Innocence - [1]</v>
      </c>
      <c r="H64" s="3" t="s">
        <v>307</v>
      </c>
      <c r="I64">
        <v>1</v>
      </c>
      <c r="J64" s="1" t="str">
        <f t="shared" si="6"/>
        <v>Thirst for Innocence - [1]</v>
      </c>
    </row>
    <row r="65" spans="1:10" x14ac:dyDescent="0.25">
      <c r="A65" s="1" t="s">
        <v>304</v>
      </c>
      <c r="B65" s="1" t="str">
        <f t="shared" si="7"/>
        <v>Born in Shadow - [2]</v>
      </c>
      <c r="C65" s="3" t="s">
        <v>581</v>
      </c>
      <c r="D65">
        <v>2</v>
      </c>
      <c r="G65" s="1" t="str">
        <f t="shared" si="5"/>
        <v>Trouble Magnet - [1]</v>
      </c>
      <c r="H65" s="3" t="s">
        <v>656</v>
      </c>
      <c r="I65">
        <v>1</v>
      </c>
      <c r="J65" s="1" t="str">
        <f t="shared" si="6"/>
        <v>Trouble Magnet - [1]</v>
      </c>
    </row>
    <row r="66" spans="1:10" x14ac:dyDescent="0.25">
      <c r="A66" s="1" t="s">
        <v>304</v>
      </c>
      <c r="B66" s="1" t="str">
        <f t="shared" si="7"/>
        <v>Walk the Abyss - [3]</v>
      </c>
      <c r="C66" s="6" t="s">
        <v>582</v>
      </c>
      <c r="D66">
        <v>3</v>
      </c>
      <c r="G66" s="1" t="str">
        <f t="shared" si="5"/>
        <v>Vulnerability to Silver - [2]</v>
      </c>
      <c r="H66" s="3" t="s">
        <v>308</v>
      </c>
      <c r="I66">
        <v>2</v>
      </c>
      <c r="J66" s="1" t="str">
        <f t="shared" si="6"/>
        <v>Vulnerability to Silver - [2]</v>
      </c>
    </row>
    <row r="67" spans="1:10" x14ac:dyDescent="0.25">
      <c r="A67" s="1" t="s">
        <v>304</v>
      </c>
      <c r="B67" s="1" t="str">
        <f t="shared" si="7"/>
        <v>Bloodline: Kiasyd - [4]</v>
      </c>
      <c r="C67" s="6" t="s">
        <v>583</v>
      </c>
      <c r="D67">
        <v>4</v>
      </c>
      <c r="G67" s="1" t="str">
        <f t="shared" si="5"/>
        <v>Weak-Willed - [3]</v>
      </c>
      <c r="H67" s="3" t="s">
        <v>309</v>
      </c>
      <c r="I67">
        <v>3</v>
      </c>
      <c r="J67" s="1" t="str">
        <f t="shared" si="6"/>
        <v>Weak-Willed - [3]</v>
      </c>
    </row>
    <row r="68" spans="1:10" x14ac:dyDescent="0.25">
      <c r="A68" s="1" t="s">
        <v>234</v>
      </c>
      <c r="B68" s="1" t="str">
        <f t="shared" si="7"/>
        <v>Expanded Consciousness - [1]</v>
      </c>
      <c r="C68" s="6" t="s">
        <v>584</v>
      </c>
      <c r="D68">
        <v>1</v>
      </c>
      <c r="G68" s="1" t="str">
        <f t="shared" si="5"/>
        <v>Weak Stomach - [3]</v>
      </c>
      <c r="H68" s="3" t="s">
        <v>657</v>
      </c>
      <c r="I68">
        <v>3</v>
      </c>
      <c r="J68" s="1" t="str">
        <f t="shared" si="6"/>
        <v>Weak Stomach - [3]</v>
      </c>
    </row>
    <row r="69" spans="1:10" x14ac:dyDescent="0.25">
      <c r="A69" s="1" t="s">
        <v>234</v>
      </c>
      <c r="B69" s="1" t="str">
        <f t="shared" si="7"/>
        <v>Bloodline: Ananke - [2]</v>
      </c>
      <c r="C69" s="6" t="s">
        <v>585</v>
      </c>
      <c r="D69">
        <v>2</v>
      </c>
      <c r="F69" t="s">
        <v>268</v>
      </c>
      <c r="G69" t="str">
        <f t="shared" si="5"/>
        <v>Accused of Heresy - [2]</v>
      </c>
      <c r="H69" s="1" t="s">
        <v>924</v>
      </c>
      <c r="I69">
        <v>2</v>
      </c>
      <c r="J69" s="10" t="s">
        <v>334</v>
      </c>
    </row>
    <row r="70" spans="1:10" x14ac:dyDescent="0.25">
      <c r="A70" s="1" t="s">
        <v>234</v>
      </c>
      <c r="B70" s="1" t="str">
        <f t="shared" si="7"/>
        <v>Bloodline: Knights of the Moon - [2]</v>
      </c>
      <c r="C70" s="6" t="s">
        <v>586</v>
      </c>
      <c r="D70">
        <v>2</v>
      </c>
      <c r="F70" t="s">
        <v>268</v>
      </c>
      <c r="G70" t="str">
        <f t="shared" si="5"/>
        <v>Forgiven Diablerie - [1]</v>
      </c>
      <c r="H70" s="1" t="s">
        <v>925</v>
      </c>
      <c r="I70">
        <v>1</v>
      </c>
      <c r="J70" s="1" t="s">
        <v>938</v>
      </c>
    </row>
    <row r="71" spans="1:10" x14ac:dyDescent="0.25">
      <c r="A71" s="1" t="s">
        <v>234</v>
      </c>
      <c r="B71" s="1" t="str">
        <f t="shared" si="7"/>
        <v>Labyrinthine Mind - [3]</v>
      </c>
      <c r="C71" s="6" t="s">
        <v>587</v>
      </c>
      <c r="D71">
        <v>3</v>
      </c>
      <c r="F71" t="s">
        <v>268</v>
      </c>
      <c r="G71" t="str">
        <f t="shared" si="5"/>
        <v>Sectarian - [2]</v>
      </c>
      <c r="H71" s="1" t="s">
        <v>926</v>
      </c>
      <c r="I71">
        <v>2</v>
      </c>
      <c r="J71" s="10" t="s">
        <v>334</v>
      </c>
    </row>
    <row r="72" spans="1:10" x14ac:dyDescent="0.25">
      <c r="A72" s="1" t="s">
        <v>234</v>
      </c>
      <c r="B72" s="1" t="str">
        <f t="shared" si="7"/>
        <v>Sophistry - [4]</v>
      </c>
      <c r="C72" s="6" t="s">
        <v>588</v>
      </c>
      <c r="D72">
        <v>4</v>
      </c>
      <c r="F72" t="s">
        <v>268</v>
      </c>
      <c r="G72" t="str">
        <f t="shared" si="5"/>
        <v>Tainted Embrace - [2]</v>
      </c>
      <c r="H72" s="1" t="s">
        <v>927</v>
      </c>
      <c r="I72">
        <v>2</v>
      </c>
      <c r="J72" s="1" t="str">
        <f t="array" ref="J72">IFERROR(INDEX($F$69:$G$82,MATCH(0,COUNTIF($J$71:$J71,$G$69:$G$82)+($F$69:$F$82&lt;&gt;$A$2),0),COLUMN(B$2)),"")</f>
        <v/>
      </c>
    </row>
    <row r="73" spans="1:10" x14ac:dyDescent="0.25">
      <c r="A73" s="1" t="s">
        <v>235</v>
      </c>
      <c r="B73" s="1" t="str">
        <f t="shared" si="7"/>
        <v>Unseeing Eye - [1]</v>
      </c>
      <c r="C73" s="6" t="s">
        <v>589</v>
      </c>
      <c r="D73">
        <v>1</v>
      </c>
      <c r="F73" t="s">
        <v>268</v>
      </c>
      <c r="G73" t="str">
        <f t="shared" si="5"/>
        <v>Untrained Combatant - [3]</v>
      </c>
      <c r="H73" s="1" t="s">
        <v>928</v>
      </c>
      <c r="I73">
        <v>3</v>
      </c>
      <c r="J73" s="1" t="str">
        <f t="array" ref="J73">IFERROR(INDEX($F$69:$G$82,MATCH(0,COUNTIF($J$71:$J72,$G$69:$G$82)+($F$69:$F$82&lt;&gt;$A$2),0),COLUMN(B$2)),"")</f>
        <v/>
      </c>
    </row>
    <row r="74" spans="1:10" x14ac:dyDescent="0.25">
      <c r="A74" s="1" t="s">
        <v>235</v>
      </c>
      <c r="B74" s="1" t="str">
        <f t="shared" ref="B74:B106" si="8">C74&amp;" - ["&amp;D74&amp;"]"</f>
        <v>Hidden Advantage - [2]</v>
      </c>
      <c r="C74" s="6" t="s">
        <v>590</v>
      </c>
      <c r="D74">
        <v>2</v>
      </c>
      <c r="F74" t="s">
        <v>857</v>
      </c>
      <c r="G74" t="str">
        <f t="shared" si="5"/>
        <v>Crisis of Faith - [2]</v>
      </c>
      <c r="H74" s="1" t="s">
        <v>929</v>
      </c>
      <c r="I74">
        <v>2</v>
      </c>
      <c r="J74" s="1" t="str">
        <f t="array" ref="J74">IFERROR(INDEX($F$69:$G$82,MATCH(0,COUNTIF($J$71:$J73,$G$69:$G$82)+($F$69:$F$82&lt;&gt;$A$2),0),COLUMN(B$2)),"")</f>
        <v/>
      </c>
    </row>
    <row r="75" spans="1:10" x14ac:dyDescent="0.25">
      <c r="A75" s="1" t="s">
        <v>235</v>
      </c>
      <c r="B75" s="1" t="str">
        <f t="shared" si="8"/>
        <v>Pliable Blood - [3]</v>
      </c>
      <c r="C75" s="6" t="s">
        <v>591</v>
      </c>
      <c r="D75">
        <v>3</v>
      </c>
      <c r="F75" t="s">
        <v>857</v>
      </c>
      <c r="G75" t="str">
        <f t="shared" si="5"/>
        <v>Mistrusted - [1]</v>
      </c>
      <c r="H75" s="1" t="s">
        <v>930</v>
      </c>
      <c r="I75">
        <v>1</v>
      </c>
      <c r="J75" s="1" t="str">
        <f t="array" ref="J75">IFERROR(INDEX($F$69:$G$82,MATCH(0,COUNTIF($J$71:$J74,$G$69:$G$82)+($F$69:$F$82&lt;&gt;$A$2),0),COLUMN(B$2)),"")</f>
        <v/>
      </c>
    </row>
    <row r="76" spans="1:10" x14ac:dyDescent="0.25">
      <c r="A76" s="1" t="s">
        <v>235</v>
      </c>
      <c r="B76" s="1" t="str">
        <f t="shared" si="8"/>
        <v>Unnatural Adaptation - [4]</v>
      </c>
      <c r="C76" s="6" t="s">
        <v>592</v>
      </c>
      <c r="D76">
        <v>4</v>
      </c>
      <c r="F76" t="s">
        <v>857</v>
      </c>
      <c r="G76" t="str">
        <f t="shared" si="5"/>
        <v>Soul Shard - [3]</v>
      </c>
      <c r="H76" s="1" t="s">
        <v>931</v>
      </c>
      <c r="I76">
        <v>3</v>
      </c>
      <c r="J76" s="1" t="str">
        <f t="array" ref="J76">IFERROR(INDEX($F$69:$G$82,MATCH(0,COUNTIF($J$71:$J75,$G$69:$G$82)+($F$69:$F$82&lt;&gt;$A$2),0),COLUMN(B$2)),"")</f>
        <v/>
      </c>
    </row>
    <row r="77" spans="1:10" x14ac:dyDescent="0.25">
      <c r="A77" s="1" t="s">
        <v>237</v>
      </c>
      <c r="B77" s="1" t="str">
        <f t="shared" si="8"/>
        <v>Artist's Blessing - [1]</v>
      </c>
      <c r="C77" s="6" t="s">
        <v>593</v>
      </c>
      <c r="D77">
        <v>1</v>
      </c>
      <c r="F77" t="s">
        <v>857</v>
      </c>
      <c r="G77" t="str">
        <f t="shared" si="5"/>
        <v>Tenuous Loyalty - [3]</v>
      </c>
      <c r="H77" s="1" t="s">
        <v>932</v>
      </c>
      <c r="I77">
        <v>3</v>
      </c>
      <c r="J77" s="1"/>
    </row>
    <row r="78" spans="1:10" x14ac:dyDescent="0.25">
      <c r="A78" s="1" t="s">
        <v>237</v>
      </c>
      <c r="B78" s="1" t="str">
        <f t="shared" si="8"/>
        <v>Bloodline: Ishtarri - [2]</v>
      </c>
      <c r="C78" s="6" t="s">
        <v>594</v>
      </c>
      <c r="D78">
        <v>2</v>
      </c>
      <c r="F78" t="s">
        <v>858</v>
      </c>
      <c r="G78" t="str">
        <f t="shared" si="5"/>
        <v>Bastard Childe - [2]</v>
      </c>
      <c r="H78" s="1" t="s">
        <v>933</v>
      </c>
      <c r="I78">
        <v>2</v>
      </c>
    </row>
    <row r="79" spans="1:10" x14ac:dyDescent="0.25">
      <c r="A79" s="1" t="s">
        <v>237</v>
      </c>
      <c r="B79" s="1" t="str">
        <f t="shared" si="8"/>
        <v>Bloodline: Volgirre - [2]</v>
      </c>
      <c r="C79" s="6" t="s">
        <v>595</v>
      </c>
      <c r="D79">
        <v>2</v>
      </c>
      <c r="F79" t="s">
        <v>858</v>
      </c>
      <c r="G79" t="str">
        <f t="shared" si="5"/>
        <v>Black Sheep - [2]</v>
      </c>
      <c r="H79" s="1" t="s">
        <v>934</v>
      </c>
      <c r="I79">
        <v>2</v>
      </c>
    </row>
    <row r="80" spans="1:10" x14ac:dyDescent="0.25">
      <c r="A80" s="1" t="s">
        <v>237</v>
      </c>
      <c r="B80" s="1" t="str">
        <f t="shared" si="8"/>
        <v>Absent Sway - [3]</v>
      </c>
      <c r="C80" s="6" t="s">
        <v>424</v>
      </c>
      <c r="D80">
        <v>3</v>
      </c>
      <c r="F80" t="s">
        <v>858</v>
      </c>
      <c r="G80" t="str">
        <f t="shared" si="5"/>
        <v>Dubious Loyalties - [2]</v>
      </c>
      <c r="H80" s="1" t="s">
        <v>935</v>
      </c>
      <c r="I80">
        <v>2</v>
      </c>
    </row>
    <row r="81" spans="1:9" x14ac:dyDescent="0.25">
      <c r="A81" s="1" t="s">
        <v>237</v>
      </c>
      <c r="B81" s="1" t="str">
        <f t="shared" si="8"/>
        <v>Dancer's Grace - [4]</v>
      </c>
      <c r="C81" s="6" t="s">
        <v>596</v>
      </c>
      <c r="D81">
        <v>4</v>
      </c>
      <c r="F81" t="s">
        <v>858</v>
      </c>
      <c r="G81" t="str">
        <f t="shared" si="5"/>
        <v>Escaped Shovelhead - [2]</v>
      </c>
      <c r="H81" s="1" t="s">
        <v>936</v>
      </c>
      <c r="I81">
        <v>2</v>
      </c>
    </row>
    <row r="82" spans="1:9" x14ac:dyDescent="0.25">
      <c r="A82" s="1" t="s">
        <v>238</v>
      </c>
      <c r="B82" s="1" t="str">
        <f t="shared" si="8"/>
        <v>Thaumaturgic Expertise - [1]</v>
      </c>
      <c r="C82" s="6" t="s">
        <v>597</v>
      </c>
      <c r="D82">
        <v>1</v>
      </c>
      <c r="F82" t="s">
        <v>858</v>
      </c>
      <c r="G82" t="str">
        <f t="shared" si="5"/>
        <v>Once Enslaved - [2]</v>
      </c>
      <c r="H82" s="1" t="s">
        <v>937</v>
      </c>
      <c r="I82">
        <v>2</v>
      </c>
    </row>
    <row r="83" spans="1:9" x14ac:dyDescent="0.25">
      <c r="A83" s="1" t="s">
        <v>238</v>
      </c>
      <c r="B83" s="1" t="str">
        <f t="shared" si="8"/>
        <v>Bloodline: Telyav - [2]</v>
      </c>
      <c r="C83" s="6" t="s">
        <v>598</v>
      </c>
      <c r="D83">
        <v>2</v>
      </c>
    </row>
    <row r="84" spans="1:9" x14ac:dyDescent="0.25">
      <c r="A84" s="1" t="s">
        <v>238</v>
      </c>
      <c r="B84" s="1" t="str">
        <f t="shared" si="8"/>
        <v>Talisman - [3]</v>
      </c>
      <c r="C84" s="6" t="s">
        <v>599</v>
      </c>
      <c r="D84">
        <v>3</v>
      </c>
    </row>
    <row r="85" spans="1:9" x14ac:dyDescent="0.25">
      <c r="A85" t="s">
        <v>238</v>
      </c>
      <c r="B85" s="1" t="str">
        <f t="shared" si="8"/>
        <v>Countermagic - [4]</v>
      </c>
      <c r="C85" s="6" t="s">
        <v>600</v>
      </c>
      <c r="D85">
        <v>4</v>
      </c>
    </row>
    <row r="86" spans="1:9" x14ac:dyDescent="0.25">
      <c r="A86" t="s">
        <v>305</v>
      </c>
      <c r="B86" s="1" t="str">
        <f t="shared" si="8"/>
        <v>Blood of the Tzimisce - [1]</v>
      </c>
      <c r="C86" s="6" t="s">
        <v>601</v>
      </c>
      <c r="D86">
        <v>1</v>
      </c>
    </row>
    <row r="87" spans="1:9" x14ac:dyDescent="0.25">
      <c r="A87" t="s">
        <v>305</v>
      </c>
      <c r="B87" s="1" t="str">
        <f t="shared" si="8"/>
        <v>Szlachta - [2]</v>
      </c>
      <c r="C87" s="6" t="s">
        <v>602</v>
      </c>
      <c r="D87">
        <v>2</v>
      </c>
    </row>
    <row r="88" spans="1:9" x14ac:dyDescent="0.25">
      <c r="A88" t="s">
        <v>305</v>
      </c>
      <c r="B88" s="1" t="str">
        <f t="shared" si="8"/>
        <v>Bloodline: Carpathian - [3]</v>
      </c>
      <c r="C88" s="6" t="s">
        <v>603</v>
      </c>
      <c r="D88">
        <v>3</v>
      </c>
    </row>
    <row r="89" spans="1:9" x14ac:dyDescent="0.25">
      <c r="A89" t="s">
        <v>305</v>
      </c>
      <c r="B89" s="1" t="str">
        <f t="shared" si="8"/>
        <v>Bloodline: Koldun - [4]</v>
      </c>
      <c r="C89" s="6" t="s">
        <v>604</v>
      </c>
      <c r="D89">
        <v>4</v>
      </c>
    </row>
    <row r="90" spans="1:9" x14ac:dyDescent="0.25">
      <c r="A90" t="s">
        <v>239</v>
      </c>
      <c r="B90" s="1" t="str">
        <f t="shared" si="8"/>
        <v>Aura of Command - [1]</v>
      </c>
      <c r="C90" s="6" t="s">
        <v>605</v>
      </c>
      <c r="D90">
        <v>1</v>
      </c>
    </row>
    <row r="91" spans="1:9" x14ac:dyDescent="0.25">
      <c r="A91" t="s">
        <v>239</v>
      </c>
      <c r="B91" s="1" t="str">
        <f t="shared" si="8"/>
        <v>Bloodline: Crusader - [2]</v>
      </c>
      <c r="C91" s="6" t="s">
        <v>606</v>
      </c>
      <c r="D91">
        <v>2</v>
      </c>
    </row>
    <row r="92" spans="1:9" x14ac:dyDescent="0.25">
      <c r="A92" t="s">
        <v>239</v>
      </c>
      <c r="B92" s="1" t="str">
        <f t="shared" si="8"/>
        <v>Paragon - [3]</v>
      </c>
      <c r="C92" s="6" t="s">
        <v>306</v>
      </c>
      <c r="D92">
        <v>3</v>
      </c>
    </row>
    <row r="93" spans="1:9" x14ac:dyDescent="0.25">
      <c r="A93" t="s">
        <v>239</v>
      </c>
      <c r="B93" s="1" t="str">
        <f t="shared" si="8"/>
        <v>Regal Bearing - [4]</v>
      </c>
      <c r="C93" s="6" t="s">
        <v>607</v>
      </c>
      <c r="D93">
        <v>4</v>
      </c>
    </row>
    <row r="94" spans="1:9" x14ac:dyDescent="0.25">
      <c r="A94" t="s">
        <v>230</v>
      </c>
      <c r="B94" s="1" t="str">
        <f t="shared" si="8"/>
        <v>Auspicious - [1]</v>
      </c>
      <c r="C94" s="6" t="s">
        <v>608</v>
      </c>
      <c r="D94">
        <v>1</v>
      </c>
    </row>
    <row r="95" spans="1:9" x14ac:dyDescent="0.25">
      <c r="A95" t="s">
        <v>230</v>
      </c>
      <c r="B95" s="1" t="str">
        <f t="shared" si="8"/>
        <v>Eclipsed Blood - [2]</v>
      </c>
      <c r="C95" s="6" t="s">
        <v>609</v>
      </c>
      <c r="D95">
        <v>2</v>
      </c>
    </row>
    <row r="96" spans="1:9" s="1" customFormat="1" x14ac:dyDescent="0.25">
      <c r="A96" s="1" t="s">
        <v>230</v>
      </c>
      <c r="B96" s="1" t="str">
        <f>C96&amp;" - ["&amp;D96&amp;"]"</f>
        <v>Vestiges of Greatness - [3]</v>
      </c>
      <c r="C96" s="6" t="s">
        <v>610</v>
      </c>
      <c r="D96" s="1">
        <v>3</v>
      </c>
    </row>
    <row r="97" spans="1:4" x14ac:dyDescent="0.25">
      <c r="A97" t="s">
        <v>230</v>
      </c>
      <c r="B97" s="1" t="str">
        <f t="shared" si="8"/>
        <v>Vestiges of Greatness - [6]</v>
      </c>
      <c r="C97" s="6" t="s">
        <v>610</v>
      </c>
      <c r="D97">
        <v>6</v>
      </c>
    </row>
    <row r="98" spans="1:4" x14ac:dyDescent="0.25">
      <c r="A98" t="s">
        <v>365</v>
      </c>
      <c r="B98" s="1" t="str">
        <f t="shared" si="8"/>
        <v>Infernal Heritage - [1]</v>
      </c>
      <c r="C98" s="6" t="s">
        <v>611</v>
      </c>
      <c r="D98">
        <v>1</v>
      </c>
    </row>
    <row r="99" spans="1:4" x14ac:dyDescent="0.25">
      <c r="A99" t="s">
        <v>365</v>
      </c>
      <c r="B99" s="1" t="str">
        <f t="shared" si="8"/>
        <v>Bloodline: Angellis Ater - [3]</v>
      </c>
      <c r="C99" s="6" t="s">
        <v>612</v>
      </c>
      <c r="D99">
        <v>3</v>
      </c>
    </row>
    <row r="100" spans="1:4" x14ac:dyDescent="0.25">
      <c r="A100" t="s">
        <v>364</v>
      </c>
      <c r="B100" s="1" t="str">
        <f t="shared" si="8"/>
        <v>Necromantic Insight - [1]</v>
      </c>
      <c r="C100" s="6" t="s">
        <v>613</v>
      </c>
      <c r="D100">
        <v>1</v>
      </c>
    </row>
    <row r="101" spans="1:4" x14ac:dyDescent="0.25">
      <c r="A101" t="s">
        <v>364</v>
      </c>
      <c r="B101" s="1" t="str">
        <f t="shared" si="8"/>
        <v>Bloodline: Samedi - [2]</v>
      </c>
      <c r="C101" s="6" t="s">
        <v>614</v>
      </c>
      <c r="D101">
        <v>2</v>
      </c>
    </row>
    <row r="102" spans="1:4" x14ac:dyDescent="0.25">
      <c r="A102" t="s">
        <v>364</v>
      </c>
      <c r="B102" s="1" t="str">
        <f t="shared" si="8"/>
        <v>Pierced Shroud - [3]</v>
      </c>
      <c r="C102" s="6" t="s">
        <v>615</v>
      </c>
      <c r="D102">
        <v>3</v>
      </c>
    </row>
    <row r="103" spans="1:4" x14ac:dyDescent="0.25">
      <c r="A103" t="s">
        <v>364</v>
      </c>
      <c r="B103" s="1" t="str">
        <f t="shared" si="8"/>
        <v>Bloodline: Lamia - [4]</v>
      </c>
      <c r="C103" s="6" t="s">
        <v>616</v>
      </c>
      <c r="D103">
        <v>4</v>
      </c>
    </row>
    <row r="104" spans="1:4" x14ac:dyDescent="0.25">
      <c r="A104" t="s">
        <v>236</v>
      </c>
      <c r="B104" s="1" t="str">
        <f t="shared" si="8"/>
        <v>Waking Dream - [1]</v>
      </c>
      <c r="C104" s="6" t="s">
        <v>617</v>
      </c>
      <c r="D104">
        <v>1</v>
      </c>
    </row>
    <row r="105" spans="1:4" x14ac:dyDescent="0.25">
      <c r="A105" t="s">
        <v>236</v>
      </c>
      <c r="B105" s="1" t="str">
        <f t="shared" si="8"/>
        <v>Bloodline: Brahman - [2]</v>
      </c>
      <c r="C105" s="6" t="s">
        <v>618</v>
      </c>
      <c r="D105">
        <v>2</v>
      </c>
    </row>
    <row r="106" spans="1:4" x14ac:dyDescent="0.25">
      <c r="A106" t="s">
        <v>236</v>
      </c>
      <c r="B106" s="1" t="str">
        <f t="shared" si="8"/>
        <v>Escape Artist - [3]</v>
      </c>
      <c r="C106" s="6" t="s">
        <v>619</v>
      </c>
      <c r="D106">
        <v>3</v>
      </c>
    </row>
    <row r="107" spans="1:4" x14ac:dyDescent="0.25">
      <c r="A107" t="s">
        <v>362</v>
      </c>
      <c r="B107" s="1" t="str">
        <f t="shared" ref="B107:B138" si="9">C107&amp;" - ["&amp;D107&amp;"]"</f>
        <v>Righteous Fury - [1]</v>
      </c>
      <c r="C107" s="6" t="s">
        <v>620</v>
      </c>
      <c r="D107">
        <v>1</v>
      </c>
    </row>
    <row r="108" spans="1:4" x14ac:dyDescent="0.25">
      <c r="A108" t="s">
        <v>362</v>
      </c>
      <c r="B108" s="1" t="str">
        <f t="shared" si="9"/>
        <v>Spiritual Armor - [2]</v>
      </c>
      <c r="C108" s="6" t="s">
        <v>621</v>
      </c>
      <c r="D108">
        <v>2</v>
      </c>
    </row>
    <row r="109" spans="1:4" x14ac:dyDescent="0.25">
      <c r="A109" t="s">
        <v>362</v>
      </c>
      <c r="B109" s="1" t="str">
        <f t="shared" si="9"/>
        <v>Bloodline: Healer - [3]</v>
      </c>
      <c r="C109" s="6" t="s">
        <v>622</v>
      </c>
      <c r="D109">
        <v>3</v>
      </c>
    </row>
    <row r="110" spans="1:4" x14ac:dyDescent="0.25">
      <c r="A110" t="s">
        <v>623</v>
      </c>
      <c r="B110" s="1" t="str">
        <f t="shared" si="9"/>
        <v>Supernatural Aria - [1]</v>
      </c>
      <c r="C110" s="6" t="s">
        <v>624</v>
      </c>
      <c r="D110">
        <v>1</v>
      </c>
    </row>
    <row r="111" spans="1:4" x14ac:dyDescent="0.25">
      <c r="A111" t="s">
        <v>623</v>
      </c>
      <c r="B111" s="1" t="str">
        <f t="shared" si="9"/>
        <v>Soaring Octaves - [3]</v>
      </c>
      <c r="C111" s="6" t="s">
        <v>625</v>
      </c>
      <c r="D111">
        <v>3</v>
      </c>
    </row>
    <row r="112" spans="1:4" x14ac:dyDescent="0.25">
      <c r="A112" t="s">
        <v>363</v>
      </c>
      <c r="B112" s="1" t="str">
        <f t="shared" si="9"/>
        <v>Flight - [1]</v>
      </c>
      <c r="C112" s="6" t="s">
        <v>186</v>
      </c>
      <c r="D112">
        <v>1</v>
      </c>
    </row>
    <row r="113" spans="1:4" x14ac:dyDescent="0.25">
      <c r="A113" s="8" t="s">
        <v>363</v>
      </c>
      <c r="B113" s="8" t="str">
        <f t="shared" si="9"/>
        <v>Dark Statue - [3]</v>
      </c>
      <c r="C113" s="114" t="s">
        <v>210</v>
      </c>
      <c r="D113" s="8">
        <v>3</v>
      </c>
    </row>
    <row r="114" spans="1:4" x14ac:dyDescent="0.25">
      <c r="A114" s="115" t="s">
        <v>268</v>
      </c>
      <c r="B114" s="115" t="str">
        <f t="shared" si="9"/>
        <v>Antiquities - [1]</v>
      </c>
      <c r="C114" s="1" t="s">
        <v>839</v>
      </c>
      <c r="D114" s="115">
        <v>1</v>
      </c>
    </row>
    <row r="115" spans="1:4" x14ac:dyDescent="0.25">
      <c r="A115" s="115" t="s">
        <v>268</v>
      </c>
      <c r="B115" s="115" t="str">
        <f t="shared" si="9"/>
        <v>Architect of the Tower - [2]</v>
      </c>
      <c r="C115" s="1" t="s">
        <v>840</v>
      </c>
      <c r="D115" s="115">
        <v>2</v>
      </c>
    </row>
    <row r="116" spans="1:4" x14ac:dyDescent="0.25">
      <c r="A116" s="115" t="s">
        <v>268</v>
      </c>
      <c r="B116" s="115" t="str">
        <f t="shared" si="9"/>
        <v>Emissary to the Camarilla - [1]</v>
      </c>
      <c r="C116" s="1" t="s">
        <v>841</v>
      </c>
      <c r="D116" s="115">
        <v>1</v>
      </c>
    </row>
    <row r="117" spans="1:4" x14ac:dyDescent="0.25">
      <c r="A117" s="115" t="s">
        <v>268</v>
      </c>
      <c r="B117" s="115" t="str">
        <f t="shared" si="9"/>
        <v>Machiavellian Prodigy - [1]</v>
      </c>
      <c r="C117" s="1" t="s">
        <v>842</v>
      </c>
      <c r="D117" s="115">
        <v>1</v>
      </c>
    </row>
    <row r="118" spans="1:4" x14ac:dyDescent="0.25">
      <c r="A118" s="115" t="s">
        <v>268</v>
      </c>
      <c r="B118" s="115" t="str">
        <f t="shared" si="9"/>
        <v>Master of Puppets - [2]</v>
      </c>
      <c r="C118" t="s">
        <v>843</v>
      </c>
      <c r="D118" s="115">
        <v>2</v>
      </c>
    </row>
    <row r="119" spans="1:4" x14ac:dyDescent="0.25">
      <c r="A119" s="115" t="s">
        <v>268</v>
      </c>
      <c r="B119" s="115" t="str">
        <f t="shared" si="9"/>
        <v>Monopoly - [1]</v>
      </c>
      <c r="C119" s="1" t="s">
        <v>844</v>
      </c>
      <c r="D119" s="115">
        <v>1</v>
      </c>
    </row>
    <row r="120" spans="1:4" x14ac:dyDescent="0.25">
      <c r="A120" s="115" t="s">
        <v>268</v>
      </c>
      <c r="B120" s="115" t="str">
        <f t="shared" si="9"/>
        <v>Prestigious Sire - [1]</v>
      </c>
      <c r="C120" s="1" t="s">
        <v>845</v>
      </c>
      <c r="D120" s="115">
        <v>1</v>
      </c>
    </row>
    <row r="121" spans="1:4" x14ac:dyDescent="0.25">
      <c r="A121" s="115" t="s">
        <v>268</v>
      </c>
      <c r="B121" s="115" t="str">
        <f t="shared" si="9"/>
        <v>Social Nobility - [3]</v>
      </c>
      <c r="C121" s="1" t="s">
        <v>846</v>
      </c>
      <c r="D121" s="115">
        <v>3</v>
      </c>
    </row>
    <row r="122" spans="1:4" x14ac:dyDescent="0.25">
      <c r="A122" s="115" t="s">
        <v>857</v>
      </c>
      <c r="B122" s="115" t="str">
        <f t="shared" si="9"/>
        <v>Black Hand Membership - [2]</v>
      </c>
      <c r="C122" s="1" t="s">
        <v>847</v>
      </c>
      <c r="D122" s="115">
        <v>2</v>
      </c>
    </row>
    <row r="123" spans="1:4" x14ac:dyDescent="0.25">
      <c r="A123" s="115" t="s">
        <v>857</v>
      </c>
      <c r="B123" s="115" t="str">
        <f t="shared" si="9"/>
        <v>Executioner - [1]</v>
      </c>
      <c r="C123" s="1" t="s">
        <v>848</v>
      </c>
      <c r="D123" s="115">
        <v>1</v>
      </c>
    </row>
    <row r="124" spans="1:4" x14ac:dyDescent="0.25">
      <c r="A124" s="115" t="s">
        <v>857</v>
      </c>
      <c r="B124" s="115" t="str">
        <f t="shared" si="9"/>
        <v>Fanatic - [2]</v>
      </c>
      <c r="C124" s="1" t="s">
        <v>808</v>
      </c>
      <c r="D124" s="115">
        <v>2</v>
      </c>
    </row>
    <row r="125" spans="1:4" x14ac:dyDescent="0.25">
      <c r="A125" s="115" t="s">
        <v>857</v>
      </c>
      <c r="B125" s="115" t="str">
        <f t="shared" si="9"/>
        <v>Inquisition Membership - [2]</v>
      </c>
      <c r="C125" s="1" t="s">
        <v>849</v>
      </c>
      <c r="D125" s="115">
        <v>2</v>
      </c>
    </row>
    <row r="126" spans="1:4" x14ac:dyDescent="0.25">
      <c r="A126" s="115" t="s">
        <v>857</v>
      </c>
      <c r="B126" s="115" t="str">
        <f t="shared" si="9"/>
        <v>Keeper of a Sacred Text - [1]</v>
      </c>
      <c r="C126" s="1" t="s">
        <v>850</v>
      </c>
      <c r="D126" s="115">
        <v>1</v>
      </c>
    </row>
    <row r="127" spans="1:4" x14ac:dyDescent="0.25">
      <c r="A127" s="115" t="s">
        <v>857</v>
      </c>
      <c r="B127" s="115" t="str">
        <f t="shared" si="9"/>
        <v>Pack Player - [3]</v>
      </c>
      <c r="C127" s="1" t="s">
        <v>851</v>
      </c>
      <c r="D127" s="115">
        <v>3</v>
      </c>
    </row>
    <row r="128" spans="1:4" x14ac:dyDescent="0.25">
      <c r="A128" s="115" t="s">
        <v>857</v>
      </c>
      <c r="B128" s="115" t="str">
        <f t="shared" si="9"/>
        <v>Revelator - [3]</v>
      </c>
      <c r="C128" s="1" t="s">
        <v>852</v>
      </c>
      <c r="D128" s="115">
        <v>3</v>
      </c>
    </row>
    <row r="129" spans="1:4" x14ac:dyDescent="0.25">
      <c r="A129" s="115" t="s">
        <v>857</v>
      </c>
      <c r="B129" s="115" t="str">
        <f t="shared" si="9"/>
        <v>Sanctified - [1]</v>
      </c>
      <c r="C129" s="1" t="s">
        <v>853</v>
      </c>
      <c r="D129" s="115">
        <v>1</v>
      </c>
    </row>
    <row r="130" spans="1:4" x14ac:dyDescent="0.25">
      <c r="A130" s="115" t="s">
        <v>857</v>
      </c>
      <c r="B130" s="115" t="str">
        <f t="shared" si="9"/>
        <v>Scholar of the Sword - [1]</v>
      </c>
      <c r="C130" s="1" t="s">
        <v>854</v>
      </c>
      <c r="D130" s="115">
        <v>1</v>
      </c>
    </row>
    <row r="131" spans="1:4" x14ac:dyDescent="0.25">
      <c r="A131" s="115" t="s">
        <v>857</v>
      </c>
      <c r="B131" s="115" t="str">
        <f t="shared" si="9"/>
        <v>Volatile - [1]</v>
      </c>
      <c r="C131" s="1" t="s">
        <v>855</v>
      </c>
      <c r="D131" s="115">
        <v>1</v>
      </c>
    </row>
    <row r="132" spans="1:4" x14ac:dyDescent="0.25">
      <c r="A132" s="115" t="s">
        <v>857</v>
      </c>
      <c r="B132" s="115" t="str">
        <f t="shared" si="9"/>
        <v>Zealot - [1]</v>
      </c>
      <c r="C132" s="1" t="s">
        <v>856</v>
      </c>
      <c r="D132" s="115">
        <v>1</v>
      </c>
    </row>
    <row r="133" spans="1:4" x14ac:dyDescent="0.25">
      <c r="A133" s="115" t="s">
        <v>858</v>
      </c>
      <c r="B133" s="115" t="str">
        <f t="shared" si="9"/>
        <v>Dauntless - [2]</v>
      </c>
      <c r="C133" s="1" t="s">
        <v>859</v>
      </c>
      <c r="D133" s="115">
        <v>2</v>
      </c>
    </row>
    <row r="134" spans="1:4" x14ac:dyDescent="0.25">
      <c r="A134" s="115" t="s">
        <v>858</v>
      </c>
      <c r="B134" s="115" t="str">
        <f t="shared" si="9"/>
        <v>Dhampir - [4]</v>
      </c>
      <c r="C134" s="1" t="s">
        <v>860</v>
      </c>
      <c r="D134" s="115">
        <v>4</v>
      </c>
    </row>
    <row r="135" spans="1:4" x14ac:dyDescent="0.25">
      <c r="A135" s="115" t="s">
        <v>858</v>
      </c>
      <c r="B135" s="115" t="str">
        <f t="shared" si="9"/>
        <v>Ear to the Ground - [1]</v>
      </c>
      <c r="C135" s="1" t="s">
        <v>861</v>
      </c>
      <c r="D135" s="115">
        <v>1</v>
      </c>
    </row>
    <row r="136" spans="1:4" x14ac:dyDescent="0.25">
      <c r="A136" s="115" t="s">
        <v>858</v>
      </c>
      <c r="B136" s="115" t="str">
        <f t="shared" si="9"/>
        <v>Elder of the Revolution - [2]</v>
      </c>
      <c r="C136" s="1" t="s">
        <v>862</v>
      </c>
      <c r="D136" s="115">
        <v>2</v>
      </c>
    </row>
    <row r="137" spans="1:4" x14ac:dyDescent="0.25">
      <c r="A137" s="115" t="s">
        <v>858</v>
      </c>
      <c r="B137" s="115" t="str">
        <f t="shared" si="9"/>
        <v>Lion of the Cause - [3]</v>
      </c>
      <c r="C137" s="1" t="s">
        <v>863</v>
      </c>
      <c r="D137" s="115">
        <v>3</v>
      </c>
    </row>
    <row r="138" spans="1:4" x14ac:dyDescent="0.25">
      <c r="A138" s="115" t="s">
        <v>858</v>
      </c>
      <c r="B138" s="115" t="str">
        <f t="shared" si="9"/>
        <v>Moniker - [1]</v>
      </c>
      <c r="C138" s="1" t="s">
        <v>864</v>
      </c>
      <c r="D138" s="115">
        <v>1</v>
      </c>
    </row>
    <row r="139" spans="1:4" x14ac:dyDescent="0.25">
      <c r="A139" s="115" t="s">
        <v>858</v>
      </c>
      <c r="B139" s="115" t="str">
        <f>C139&amp;" - ["&amp;D139&amp;"]"</f>
        <v>Moral Compass - [1]</v>
      </c>
      <c r="C139" s="1" t="s">
        <v>865</v>
      </c>
      <c r="D139" s="115">
        <v>1</v>
      </c>
    </row>
    <row r="140" spans="1:4" x14ac:dyDescent="0.25">
      <c r="A140" s="115" t="s">
        <v>858</v>
      </c>
      <c r="B140" s="115" t="str">
        <f>C140&amp;" - ["&amp;D140&amp;"]"</f>
        <v>Old Dog - [1]</v>
      </c>
      <c r="C140" s="1" t="s">
        <v>866</v>
      </c>
      <c r="D140" s="115">
        <v>1</v>
      </c>
    </row>
    <row r="141" spans="1:4" x14ac:dyDescent="0.25">
      <c r="A141" s="115" t="s">
        <v>858</v>
      </c>
      <c r="B141" s="115" t="str">
        <f>C141&amp;" - ["&amp;D141&amp;"]"</f>
        <v>Sorcerous Dabbler - [2]</v>
      </c>
      <c r="C141" s="1" t="s">
        <v>867</v>
      </c>
      <c r="D141" s="115">
        <v>2</v>
      </c>
    </row>
    <row r="142" spans="1:4" x14ac:dyDescent="0.25">
      <c r="A142" s="115" t="s">
        <v>858</v>
      </c>
      <c r="B142" s="115" t="str">
        <f>C142&amp;" - ["&amp;D142&amp;"]"</f>
        <v>Tech Junkie - [2]</v>
      </c>
      <c r="C142" s="1" t="s">
        <v>868</v>
      </c>
      <c r="D142" s="115">
        <v>2</v>
      </c>
    </row>
    <row r="143" spans="1:4" x14ac:dyDescent="0.25">
      <c r="A143" s="115" t="s">
        <v>858</v>
      </c>
      <c r="B143" s="115" t="str">
        <f>C143&amp;" - ["&amp;D143&amp;"]"</f>
        <v>Wild One - [1]</v>
      </c>
      <c r="C143" s="1" t="s">
        <v>869</v>
      </c>
      <c r="D143" s="115">
        <v>1</v>
      </c>
    </row>
  </sheetData>
  <mergeCells count="2">
    <mergeCell ref="B1:E1"/>
    <mergeCell ref="G1:J1"/>
  </mergeCells>
  <pageMargins left="0.75" right="0.75" top="1" bottom="1" header="0.5" footer="0.5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3"/>
  <sheetViews>
    <sheetView workbookViewId="0">
      <selection activeCell="C19" sqref="C19"/>
    </sheetView>
  </sheetViews>
  <sheetFormatPr defaultRowHeight="15" x14ac:dyDescent="0.25"/>
  <cols>
    <col min="1" max="1" width="18.85546875" bestFit="1" customWidth="1"/>
    <col min="2" max="2" width="25.5703125" bestFit="1" customWidth="1"/>
    <col min="3" max="3" width="11.42578125" bestFit="1" customWidth="1"/>
    <col min="4" max="4" width="5" bestFit="1" customWidth="1"/>
    <col min="5" max="5" width="18" bestFit="1" customWidth="1"/>
    <col min="6" max="6" width="30" bestFit="1" customWidth="1"/>
  </cols>
  <sheetData>
    <row r="1" spans="1:15" ht="18.75" thickBot="1" x14ac:dyDescent="0.3">
      <c r="A1" s="90" t="s">
        <v>447</v>
      </c>
      <c r="B1" s="58" t="s">
        <v>454</v>
      </c>
      <c r="C1" s="195" t="s">
        <v>290</v>
      </c>
      <c r="D1" s="196" t="s">
        <v>484</v>
      </c>
      <c r="E1" s="157" t="s">
        <v>795</v>
      </c>
      <c r="F1" s="160" t="s">
        <v>898</v>
      </c>
      <c r="G1" s="164" t="s">
        <v>941</v>
      </c>
      <c r="H1" s="165" t="s">
        <v>942</v>
      </c>
      <c r="I1" s="163" t="s">
        <v>414</v>
      </c>
      <c r="J1" s="825" t="s">
        <v>1315</v>
      </c>
      <c r="K1" s="825"/>
      <c r="L1" s="825"/>
      <c r="M1" s="825"/>
      <c r="N1" s="826" t="s">
        <v>1158</v>
      </c>
      <c r="O1" s="826"/>
    </row>
    <row r="2" spans="1:15" x14ac:dyDescent="0.25">
      <c r="A2" s="91" t="s">
        <v>246</v>
      </c>
      <c r="B2" s="59" t="s">
        <v>16</v>
      </c>
      <c r="C2" s="193" t="str">
        <f>REPT(Lookup!$I$1,5)&amp;"  "</f>
        <v xml:space="preserve">⃝⃝⃝⃝⃝  </v>
      </c>
      <c r="D2" s="194"/>
      <c r="E2" s="158" t="s">
        <v>796</v>
      </c>
      <c r="F2" s="161" t="s">
        <v>897</v>
      </c>
      <c r="J2" s="284" t="s">
        <v>274</v>
      </c>
      <c r="K2" s="284" t="s">
        <v>1317</v>
      </c>
      <c r="L2" s="284" t="s">
        <v>1316</v>
      </c>
      <c r="M2" s="284" t="s">
        <v>1318</v>
      </c>
      <c r="N2" s="286">
        <v>2013</v>
      </c>
      <c r="O2" s="286">
        <f>SUMIFS(Experience_Log!E$19:E$510,Experience_Log!I$19:I$510,N2,Experience_Log!C$19:C$510,$N$1)</f>
        <v>0</v>
      </c>
    </row>
    <row r="3" spans="1:15" x14ac:dyDescent="0.25">
      <c r="A3" s="91" t="s">
        <v>247</v>
      </c>
      <c r="B3" s="59" t="s">
        <v>27</v>
      </c>
      <c r="C3" s="153" t="s">
        <v>1324</v>
      </c>
      <c r="D3" s="154">
        <v>5</v>
      </c>
      <c r="E3" s="158" t="s">
        <v>797</v>
      </c>
      <c r="F3" s="161" t="s">
        <v>899</v>
      </c>
      <c r="J3" s="285">
        <v>41699</v>
      </c>
      <c r="K3" s="284">
        <f t="shared" ref="K3:K34" si="0">(YEAR(J3)-YEAR(J$3))*12+MONTH(J3)-MONTH(J$3)</f>
        <v>0</v>
      </c>
      <c r="L3" s="284">
        <v>10</v>
      </c>
      <c r="M3" s="284">
        <v>70</v>
      </c>
      <c r="N3" s="286">
        <v>2014</v>
      </c>
      <c r="O3" s="286">
        <f>SUMIFS(Experience_Log!E$19:E$510,Experience_Log!I$19:I$510,N3,Experience_Log!C$19:C$510,$N$1)</f>
        <v>0</v>
      </c>
    </row>
    <row r="4" spans="1:15" ht="15.75" thickBot="1" x14ac:dyDescent="0.3">
      <c r="A4" s="91" t="s">
        <v>248</v>
      </c>
      <c r="B4" s="60" t="s">
        <v>28</v>
      </c>
      <c r="C4" s="153">
        <v>15</v>
      </c>
      <c r="D4" s="154">
        <v>10</v>
      </c>
      <c r="E4" s="158" t="s">
        <v>798</v>
      </c>
      <c r="F4" s="161" t="s">
        <v>900</v>
      </c>
      <c r="J4" s="285">
        <v>41730</v>
      </c>
      <c r="K4" s="284">
        <f t="shared" si="0"/>
        <v>1</v>
      </c>
      <c r="L4" s="284">
        <f t="shared" ref="L4:L35" si="1">L$3-(INT(M3/100)*2)</f>
        <v>10</v>
      </c>
      <c r="M4" s="284">
        <f t="shared" ref="M4:M35" si="2">M3+L4</f>
        <v>80</v>
      </c>
      <c r="N4" s="286">
        <v>2015</v>
      </c>
      <c r="O4" s="286">
        <f>SUMIFS(Experience_Log!E$19:E$510,Experience_Log!I$19:I$510,N4,Experience_Log!C$19:C$510,$N$1)</f>
        <v>0</v>
      </c>
    </row>
    <row r="5" spans="1:15" x14ac:dyDescent="0.25">
      <c r="A5" s="91" t="str">
        <f>IF(PhysicalPriority="","",PhysicalPriority)</f>
        <v/>
      </c>
      <c r="B5" s="69" t="s">
        <v>1063</v>
      </c>
      <c r="C5" s="153">
        <v>14</v>
      </c>
      <c r="D5" s="154">
        <v>10</v>
      </c>
      <c r="E5" s="158" t="s">
        <v>799</v>
      </c>
      <c r="F5" s="161" t="s">
        <v>901</v>
      </c>
      <c r="J5" s="285">
        <v>41760</v>
      </c>
      <c r="K5" s="284">
        <f t="shared" si="0"/>
        <v>2</v>
      </c>
      <c r="L5" s="284">
        <f t="shared" si="1"/>
        <v>10</v>
      </c>
      <c r="M5" s="284">
        <f t="shared" si="2"/>
        <v>90</v>
      </c>
      <c r="N5" s="286">
        <v>2016</v>
      </c>
      <c r="O5" s="286">
        <f>SUMIFS(Experience_Log!E$19:E$510,Experience_Log!I$19:I$510,N5,Experience_Log!C$19:C$510,$N$1)</f>
        <v>0</v>
      </c>
    </row>
    <row r="6" spans="1:15" x14ac:dyDescent="0.25">
      <c r="A6" s="91" t="str">
        <f>IF(SocialPriority="","",SocialPriority)</f>
        <v/>
      </c>
      <c r="B6" s="64" t="s">
        <v>449</v>
      </c>
      <c r="C6" s="153">
        <v>13</v>
      </c>
      <c r="D6" s="154">
        <v>10</v>
      </c>
      <c r="E6" s="158" t="s">
        <v>800</v>
      </c>
      <c r="F6" s="161" t="s">
        <v>902</v>
      </c>
      <c r="G6" s="1"/>
      <c r="J6" s="285">
        <v>41791</v>
      </c>
      <c r="K6" s="284">
        <f t="shared" si="0"/>
        <v>3</v>
      </c>
      <c r="L6" s="284">
        <f t="shared" si="1"/>
        <v>10</v>
      </c>
      <c r="M6" s="284">
        <f t="shared" si="2"/>
        <v>100</v>
      </c>
      <c r="N6" s="286">
        <v>2017</v>
      </c>
      <c r="O6" s="286">
        <f>SUMIFS(Experience_Log!E$19:E$510,Experience_Log!I$19:I$510,N6,Experience_Log!C$19:C$510,$N$1)</f>
        <v>0</v>
      </c>
    </row>
    <row r="7" spans="1:15" x14ac:dyDescent="0.25">
      <c r="A7" s="91" t="str">
        <f>IF(MentalPriority="","",MentalPriority)</f>
        <v/>
      </c>
      <c r="B7" s="64" t="s">
        <v>450</v>
      </c>
      <c r="C7" s="153">
        <v>12</v>
      </c>
      <c r="D7" s="154">
        <v>10</v>
      </c>
      <c r="E7" s="158" t="s">
        <v>801</v>
      </c>
      <c r="F7" s="161" t="s">
        <v>903</v>
      </c>
      <c r="J7" s="285">
        <v>41821</v>
      </c>
      <c r="K7" s="284">
        <f t="shared" si="0"/>
        <v>4</v>
      </c>
      <c r="L7" s="284">
        <f t="shared" si="1"/>
        <v>8</v>
      </c>
      <c r="M7" s="284">
        <f t="shared" si="2"/>
        <v>108</v>
      </c>
      <c r="N7" s="286">
        <v>2018</v>
      </c>
      <c r="O7" s="286">
        <f>SUMIFS(Experience_Log!E$19:E$510,Experience_Log!I$19:I$510,N7,Experience_Log!C$19:C$510,$N$1)</f>
        <v>0</v>
      </c>
    </row>
    <row r="8" spans="1:15" x14ac:dyDescent="0.25">
      <c r="A8" s="91" t="str">
        <f t="array" ref="A8">INDEX(listAttChoices,SMALL(IF((COUNTIF(listAttSelected,listAttChoices))=0,ROW(INDEX(A:A,1):INDEX(A:A,ROWS(listAttChoices)))),ROWS(A$8:A8)))</f>
        <v>Primary</v>
      </c>
      <c r="B8" s="64" t="s">
        <v>361</v>
      </c>
      <c r="C8" s="153">
        <v>11</v>
      </c>
      <c r="D8" s="154">
        <v>10</v>
      </c>
      <c r="E8" s="158" t="s">
        <v>802</v>
      </c>
      <c r="F8" s="161" t="s">
        <v>904</v>
      </c>
      <c r="J8" s="285">
        <v>41852</v>
      </c>
      <c r="K8" s="284">
        <f t="shared" si="0"/>
        <v>5</v>
      </c>
      <c r="L8" s="284">
        <f t="shared" si="1"/>
        <v>8</v>
      </c>
      <c r="M8" s="284">
        <f t="shared" si="2"/>
        <v>116</v>
      </c>
    </row>
    <row r="9" spans="1:15" ht="15.75" thickBot="1" x14ac:dyDescent="0.3">
      <c r="A9" s="91" t="str">
        <f t="array" ref="A9">INDEX(A$2:A$4,SMALL(IF((COUNTIF(A$5:A$7,A$2:A$4))=0,ROW(INDEX(A:A,1):INDEX(A:A,ROWS(A$2:A$4)))),ROWS(A$8:A9)))</f>
        <v>Secondary</v>
      </c>
      <c r="B9" s="70" t="str">
        <f>IF(Sect="Sabbat","Rituals","")</f>
        <v/>
      </c>
      <c r="C9" s="153">
        <v>10</v>
      </c>
      <c r="D9" s="154">
        <v>12</v>
      </c>
      <c r="E9" s="158" t="s">
        <v>803</v>
      </c>
      <c r="F9" s="161" t="s">
        <v>905</v>
      </c>
      <c r="J9" s="285">
        <v>41883</v>
      </c>
      <c r="K9" s="284">
        <f t="shared" si="0"/>
        <v>6</v>
      </c>
      <c r="L9" s="284">
        <f t="shared" si="1"/>
        <v>8</v>
      </c>
      <c r="M9" s="284">
        <f t="shared" si="2"/>
        <v>124</v>
      </c>
    </row>
    <row r="10" spans="1:15" ht="15.75" thickBot="1" x14ac:dyDescent="0.3">
      <c r="A10" s="91" t="str">
        <f t="array" ref="A10">INDEX(A$2:A$4,SMALL(IF((COUNTIF(A$5:A$7,A$2:A$4))=0,ROW(INDEX(A:A,1):INDEX(A:A,ROWS(A$2:A$4)))),ROWS(A$8:A10)))</f>
        <v>Tertiary</v>
      </c>
      <c r="B10" s="117" t="s">
        <v>870</v>
      </c>
      <c r="C10" s="153">
        <v>9</v>
      </c>
      <c r="D10" s="154">
        <v>12</v>
      </c>
      <c r="E10" s="158" t="s">
        <v>804</v>
      </c>
      <c r="F10" s="161" t="s">
        <v>907</v>
      </c>
      <c r="J10" s="285">
        <v>41913</v>
      </c>
      <c r="K10" s="284">
        <f t="shared" si="0"/>
        <v>7</v>
      </c>
      <c r="L10" s="284">
        <f t="shared" si="1"/>
        <v>8</v>
      </c>
      <c r="M10" s="284">
        <f t="shared" si="2"/>
        <v>132</v>
      </c>
    </row>
    <row r="11" spans="1:15" x14ac:dyDescent="0.25">
      <c r="A11" s="62" t="s">
        <v>462</v>
      </c>
      <c r="B11" s="116" t="s">
        <v>268</v>
      </c>
      <c r="C11" s="153">
        <v>8</v>
      </c>
      <c r="D11" s="154">
        <v>15</v>
      </c>
      <c r="E11" s="158" t="s">
        <v>805</v>
      </c>
      <c r="F11" s="161" t="s">
        <v>906</v>
      </c>
      <c r="J11" s="285">
        <v>41944</v>
      </c>
      <c r="K11" s="284">
        <f t="shared" si="0"/>
        <v>8</v>
      </c>
      <c r="L11" s="284">
        <f t="shared" si="1"/>
        <v>8</v>
      </c>
      <c r="M11" s="284">
        <f t="shared" si="2"/>
        <v>140</v>
      </c>
    </row>
    <row r="12" spans="1:15" x14ac:dyDescent="0.25">
      <c r="A12" s="63" t="str">
        <f>IF(COUNTIF(Skill_CP,4)=0," 4","-")</f>
        <v xml:space="preserve"> 4</v>
      </c>
      <c r="B12" s="116" t="s">
        <v>858</v>
      </c>
      <c r="C12" s="153">
        <v>7</v>
      </c>
      <c r="D12" s="154">
        <v>20</v>
      </c>
      <c r="E12" s="158" t="s">
        <v>806</v>
      </c>
      <c r="F12" s="161" t="s">
        <v>908</v>
      </c>
      <c r="J12" s="285">
        <v>41974</v>
      </c>
      <c r="K12" s="284">
        <f t="shared" si="0"/>
        <v>9</v>
      </c>
      <c r="L12" s="284">
        <f t="shared" si="1"/>
        <v>8</v>
      </c>
      <c r="M12" s="284">
        <f t="shared" si="2"/>
        <v>148</v>
      </c>
    </row>
    <row r="13" spans="1:15" ht="15.75" thickBot="1" x14ac:dyDescent="0.3">
      <c r="A13" s="63" t="str">
        <f>IF(OR(COUNTIF(Skill_CP,3)=0,COUNTIF(Skill_CP,3)=1)," 3","-")</f>
        <v xml:space="preserve"> 3</v>
      </c>
      <c r="B13" s="116" t="s">
        <v>857</v>
      </c>
      <c r="C13" s="155">
        <v>6</v>
      </c>
      <c r="D13" s="156">
        <v>30</v>
      </c>
      <c r="E13" s="158" t="s">
        <v>807</v>
      </c>
      <c r="F13" s="161" t="s">
        <v>909</v>
      </c>
      <c r="J13" s="285">
        <v>42005</v>
      </c>
      <c r="K13" s="284">
        <f t="shared" si="0"/>
        <v>10</v>
      </c>
      <c r="L13" s="284">
        <f t="shared" si="1"/>
        <v>8</v>
      </c>
      <c r="M13" s="284">
        <f t="shared" si="2"/>
        <v>156</v>
      </c>
    </row>
    <row r="14" spans="1:15" ht="15.75" thickBot="1" x14ac:dyDescent="0.3">
      <c r="A14" s="63" t="str">
        <f>IF(OR(COUNTIF(Skill_CP,2)=0,COUNTIF(Skill_CP,2)=1,COUNTIF(Skill_CP,2)=2)," 2","-")</f>
        <v xml:space="preserve"> 2</v>
      </c>
      <c r="B14" s="118" t="s">
        <v>871</v>
      </c>
      <c r="C14" s="153">
        <v>5</v>
      </c>
      <c r="D14" s="154">
        <v>40</v>
      </c>
      <c r="E14" s="158" t="s">
        <v>808</v>
      </c>
      <c r="F14" s="161" t="s">
        <v>910</v>
      </c>
      <c r="J14" s="285">
        <v>42036</v>
      </c>
      <c r="K14" s="284">
        <f t="shared" si="0"/>
        <v>11</v>
      </c>
      <c r="L14" s="284">
        <f t="shared" si="1"/>
        <v>8</v>
      </c>
      <c r="M14" s="284">
        <f t="shared" si="2"/>
        <v>164</v>
      </c>
    </row>
    <row r="15" spans="1:15" ht="15.75" thickBot="1" x14ac:dyDescent="0.3">
      <c r="A15" s="63" t="str">
        <f>IF(OR(COUNTIF(Skill_CP,1)=0,COUNTIF(Skill_CP,1)=1,COUNTIF(Skill_CP,1)=2,COUNTIF(Skill_CP,1)=3)," 1","-")</f>
        <v xml:space="preserve"> 1</v>
      </c>
      <c r="B15" s="150" t="s">
        <v>959</v>
      </c>
      <c r="C15" s="155">
        <v>4</v>
      </c>
      <c r="D15" s="156">
        <v>50</v>
      </c>
      <c r="E15" s="158" t="s">
        <v>809</v>
      </c>
      <c r="F15" s="161" t="s">
        <v>911</v>
      </c>
      <c r="J15" s="285">
        <v>42064</v>
      </c>
      <c r="K15" s="284">
        <f t="shared" si="0"/>
        <v>12</v>
      </c>
      <c r="L15" s="284">
        <f t="shared" si="1"/>
        <v>8</v>
      </c>
      <c r="M15" s="284">
        <f t="shared" si="2"/>
        <v>172</v>
      </c>
    </row>
    <row r="16" spans="1:15" x14ac:dyDescent="0.25">
      <c r="A16" s="66" t="s">
        <v>463</v>
      </c>
      <c r="B16" s="151" t="s">
        <v>956</v>
      </c>
      <c r="E16" s="158" t="s">
        <v>810</v>
      </c>
      <c r="F16" s="161" t="s">
        <v>912</v>
      </c>
      <c r="J16" s="285">
        <v>42095</v>
      </c>
      <c r="K16" s="284">
        <f t="shared" si="0"/>
        <v>13</v>
      </c>
      <c r="L16" s="284">
        <f t="shared" si="1"/>
        <v>8</v>
      </c>
      <c r="M16" s="284">
        <f t="shared" si="2"/>
        <v>180</v>
      </c>
    </row>
    <row r="17" spans="1:13" x14ac:dyDescent="0.25">
      <c r="A17" s="65" t="str">
        <f>IF(COUNTIF(Background_CP,3)=0," 3","-")</f>
        <v xml:space="preserve"> 3</v>
      </c>
      <c r="B17" s="151" t="s">
        <v>957</v>
      </c>
      <c r="E17" s="158" t="s">
        <v>811</v>
      </c>
      <c r="F17" s="161" t="s">
        <v>913</v>
      </c>
      <c r="J17" s="285">
        <v>42125</v>
      </c>
      <c r="K17" s="284">
        <f t="shared" si="0"/>
        <v>14</v>
      </c>
      <c r="L17" s="284">
        <f t="shared" si="1"/>
        <v>8</v>
      </c>
      <c r="M17" s="284">
        <f t="shared" si="2"/>
        <v>188</v>
      </c>
    </row>
    <row r="18" spans="1:13" ht="15.75" thickBot="1" x14ac:dyDescent="0.3">
      <c r="A18" s="65" t="str">
        <f>IF(COUNTIF(Background_CP,2)=0," 2","-")</f>
        <v xml:space="preserve"> 2</v>
      </c>
      <c r="B18" s="152" t="s">
        <v>958</v>
      </c>
      <c r="E18" s="158" t="s">
        <v>812</v>
      </c>
      <c r="F18" s="161" t="s">
        <v>914</v>
      </c>
      <c r="J18" s="285">
        <v>42156</v>
      </c>
      <c r="K18" s="284">
        <f t="shared" si="0"/>
        <v>15</v>
      </c>
      <c r="L18" s="284">
        <f t="shared" si="1"/>
        <v>8</v>
      </c>
      <c r="M18" s="284">
        <f t="shared" si="2"/>
        <v>196</v>
      </c>
    </row>
    <row r="19" spans="1:13" ht="15.75" thickBot="1" x14ac:dyDescent="0.3">
      <c r="A19" s="67" t="str">
        <f>IF(COUNTIF(Background_CP,1)=0," 1","-")</f>
        <v xml:space="preserve"> 1</v>
      </c>
      <c r="B19" s="139" t="s">
        <v>948</v>
      </c>
      <c r="E19" s="158" t="s">
        <v>813</v>
      </c>
      <c r="F19" s="161" t="s">
        <v>915</v>
      </c>
      <c r="J19" s="285">
        <v>42186</v>
      </c>
      <c r="K19" s="284">
        <f t="shared" si="0"/>
        <v>16</v>
      </c>
      <c r="L19" s="284">
        <f t="shared" si="1"/>
        <v>8</v>
      </c>
      <c r="M19" s="284">
        <f t="shared" si="2"/>
        <v>204</v>
      </c>
    </row>
    <row r="20" spans="1:13" ht="15.75" thickBot="1" x14ac:dyDescent="0.3">
      <c r="A20" s="72" t="s">
        <v>464</v>
      </c>
      <c r="B20" s="140" t="s">
        <v>436</v>
      </c>
      <c r="E20" s="158" t="s">
        <v>814</v>
      </c>
      <c r="F20" s="162" t="s">
        <v>916</v>
      </c>
      <c r="J20" s="285">
        <v>42217</v>
      </c>
      <c r="K20" s="284">
        <f t="shared" si="0"/>
        <v>17</v>
      </c>
      <c r="L20" s="284">
        <f t="shared" si="1"/>
        <v>6</v>
      </c>
      <c r="M20" s="284">
        <f t="shared" si="2"/>
        <v>210</v>
      </c>
    </row>
    <row r="21" spans="1:13" x14ac:dyDescent="0.25">
      <c r="A21" s="73" t="str">
        <f>IF(COUNTIF(Flaws,"Thin Blooded*")," 0",IF(COUNTIF(Discipline_CP,2)=0," 2","-"))</f>
        <v xml:space="preserve"> 2</v>
      </c>
      <c r="B21" s="140" t="s">
        <v>434</v>
      </c>
      <c r="E21" s="158" t="s">
        <v>815</v>
      </c>
      <c r="J21" s="285">
        <v>42248</v>
      </c>
      <c r="K21" s="284">
        <f t="shared" si="0"/>
        <v>18</v>
      </c>
      <c r="L21" s="284">
        <f t="shared" si="1"/>
        <v>6</v>
      </c>
      <c r="M21" s="284">
        <f t="shared" si="2"/>
        <v>216</v>
      </c>
    </row>
    <row r="22" spans="1:13" ht="15.75" thickBot="1" x14ac:dyDescent="0.3">
      <c r="A22" s="74" t="str">
        <f>IF(OR(COUNTIF(Discipline_CP,1)=0,COUNTIF(Discipline_CP,1)=1)," 1","-")</f>
        <v xml:space="preserve"> 1</v>
      </c>
      <c r="B22" s="140" t="s">
        <v>435</v>
      </c>
      <c r="E22" s="158" t="s">
        <v>816</v>
      </c>
      <c r="J22" s="285">
        <v>42278</v>
      </c>
      <c r="K22" s="284">
        <f t="shared" si="0"/>
        <v>19</v>
      </c>
      <c r="L22" s="284">
        <f t="shared" si="1"/>
        <v>6</v>
      </c>
      <c r="M22" s="284">
        <f t="shared" si="2"/>
        <v>222</v>
      </c>
    </row>
    <row r="23" spans="1:13" ht="15.75" thickBot="1" x14ac:dyDescent="0.3">
      <c r="A23" s="75" t="s">
        <v>470</v>
      </c>
      <c r="B23" s="141" t="s">
        <v>437</v>
      </c>
      <c r="E23" s="158" t="s">
        <v>817</v>
      </c>
      <c r="J23" s="285">
        <v>42309</v>
      </c>
      <c r="K23" s="284">
        <f t="shared" si="0"/>
        <v>20</v>
      </c>
      <c r="L23" s="284">
        <f t="shared" si="1"/>
        <v>6</v>
      </c>
      <c r="M23" s="284">
        <f t="shared" si="2"/>
        <v>228</v>
      </c>
    </row>
    <row r="24" spans="1:13" x14ac:dyDescent="0.25">
      <c r="A24" s="76" t="s">
        <v>471</v>
      </c>
      <c r="E24" s="158" t="s">
        <v>818</v>
      </c>
      <c r="J24" s="285">
        <v>42339</v>
      </c>
      <c r="K24" s="284">
        <f t="shared" si="0"/>
        <v>21</v>
      </c>
      <c r="L24" s="284">
        <f t="shared" si="1"/>
        <v>6</v>
      </c>
      <c r="M24" s="284">
        <f t="shared" si="2"/>
        <v>234</v>
      </c>
    </row>
    <row r="25" spans="1:13" x14ac:dyDescent="0.25">
      <c r="A25" s="76" t="s">
        <v>472</v>
      </c>
      <c r="E25" s="158" t="s">
        <v>819</v>
      </c>
      <c r="J25" s="285">
        <v>42370</v>
      </c>
      <c r="K25" s="284">
        <f t="shared" si="0"/>
        <v>22</v>
      </c>
      <c r="L25" s="284">
        <f t="shared" si="1"/>
        <v>6</v>
      </c>
      <c r="M25" s="284">
        <f t="shared" si="2"/>
        <v>240</v>
      </c>
    </row>
    <row r="26" spans="1:13" ht="15.75" thickBot="1" x14ac:dyDescent="0.3">
      <c r="A26" s="77" t="s">
        <v>473</v>
      </c>
      <c r="E26" s="158" t="s">
        <v>820</v>
      </c>
      <c r="J26" s="285">
        <v>42401</v>
      </c>
      <c r="K26" s="284">
        <f t="shared" si="0"/>
        <v>23</v>
      </c>
      <c r="L26" s="284">
        <f t="shared" si="1"/>
        <v>6</v>
      </c>
      <c r="M26" s="284">
        <f t="shared" si="2"/>
        <v>246</v>
      </c>
    </row>
    <row r="27" spans="1:13" x14ac:dyDescent="0.25">
      <c r="A27" s="78" t="s">
        <v>474</v>
      </c>
      <c r="E27" s="158" t="s">
        <v>821</v>
      </c>
      <c r="J27" s="285">
        <v>42430</v>
      </c>
      <c r="K27" s="284">
        <f t="shared" si="0"/>
        <v>24</v>
      </c>
      <c r="L27" s="284">
        <f t="shared" si="1"/>
        <v>6</v>
      </c>
      <c r="M27" s="284">
        <f t="shared" si="2"/>
        <v>252</v>
      </c>
    </row>
    <row r="28" spans="1:13" x14ac:dyDescent="0.25">
      <c r="A28" s="79" t="s">
        <v>475</v>
      </c>
      <c r="E28" s="158" t="s">
        <v>822</v>
      </c>
      <c r="J28" s="285">
        <v>42461</v>
      </c>
      <c r="K28" s="284">
        <f t="shared" si="0"/>
        <v>25</v>
      </c>
      <c r="L28" s="284">
        <f t="shared" si="1"/>
        <v>6</v>
      </c>
      <c r="M28" s="284">
        <f t="shared" si="2"/>
        <v>258</v>
      </c>
    </row>
    <row r="29" spans="1:13" x14ac:dyDescent="0.25">
      <c r="A29" s="79" t="s">
        <v>476</v>
      </c>
      <c r="E29" s="158" t="s">
        <v>823</v>
      </c>
      <c r="J29" s="285">
        <v>42491</v>
      </c>
      <c r="K29" s="284">
        <f t="shared" si="0"/>
        <v>26</v>
      </c>
      <c r="L29" s="284">
        <f t="shared" si="1"/>
        <v>6</v>
      </c>
      <c r="M29" s="284">
        <f t="shared" si="2"/>
        <v>264</v>
      </c>
    </row>
    <row r="30" spans="1:13" ht="15.75" thickBot="1" x14ac:dyDescent="0.3">
      <c r="A30" s="80" t="s">
        <v>477</v>
      </c>
      <c r="E30" s="158" t="s">
        <v>824</v>
      </c>
      <c r="J30" s="285">
        <v>42522</v>
      </c>
      <c r="K30" s="284">
        <f t="shared" si="0"/>
        <v>27</v>
      </c>
      <c r="L30" s="284">
        <f t="shared" si="1"/>
        <v>6</v>
      </c>
      <c r="M30" s="284">
        <f t="shared" si="2"/>
        <v>270</v>
      </c>
    </row>
    <row r="31" spans="1:13" x14ac:dyDescent="0.25">
      <c r="A31" s="81" t="s">
        <v>478</v>
      </c>
      <c r="E31" s="158" t="s">
        <v>825</v>
      </c>
      <c r="J31" s="285">
        <v>42552</v>
      </c>
      <c r="K31" s="284">
        <f t="shared" si="0"/>
        <v>28</v>
      </c>
      <c r="L31" s="284">
        <f t="shared" si="1"/>
        <v>6</v>
      </c>
      <c r="M31" s="284">
        <f t="shared" si="2"/>
        <v>276</v>
      </c>
    </row>
    <row r="32" spans="1:13" x14ac:dyDescent="0.25">
      <c r="A32" s="82" t="s">
        <v>479</v>
      </c>
      <c r="E32" s="158" t="s">
        <v>826</v>
      </c>
      <c r="J32" s="285">
        <v>42583</v>
      </c>
      <c r="K32" s="284">
        <f t="shared" si="0"/>
        <v>29</v>
      </c>
      <c r="L32" s="284">
        <f t="shared" si="1"/>
        <v>6</v>
      </c>
      <c r="M32" s="284">
        <f t="shared" si="2"/>
        <v>282</v>
      </c>
    </row>
    <row r="33" spans="1:13" x14ac:dyDescent="0.25">
      <c r="A33" s="82" t="s">
        <v>480</v>
      </c>
      <c r="E33" s="158" t="s">
        <v>827</v>
      </c>
      <c r="J33" s="285">
        <v>42614</v>
      </c>
      <c r="K33" s="284">
        <f t="shared" si="0"/>
        <v>30</v>
      </c>
      <c r="L33" s="284">
        <f t="shared" si="1"/>
        <v>6</v>
      </c>
      <c r="M33" s="284">
        <f t="shared" si="2"/>
        <v>288</v>
      </c>
    </row>
    <row r="34" spans="1:13" ht="15.75" thickBot="1" x14ac:dyDescent="0.3">
      <c r="A34" s="83" t="s">
        <v>481</v>
      </c>
      <c r="E34" s="158" t="s">
        <v>828</v>
      </c>
      <c r="J34" s="285">
        <v>42644</v>
      </c>
      <c r="K34" s="284">
        <f t="shared" si="0"/>
        <v>31</v>
      </c>
      <c r="L34" s="284">
        <f t="shared" si="1"/>
        <v>6</v>
      </c>
      <c r="M34" s="284">
        <f t="shared" si="2"/>
        <v>294</v>
      </c>
    </row>
    <row r="35" spans="1:13" x14ac:dyDescent="0.25">
      <c r="E35" s="158" t="s">
        <v>829</v>
      </c>
      <c r="J35" s="285">
        <v>42675</v>
      </c>
      <c r="K35" s="284">
        <f t="shared" ref="K35:K53" si="3">(YEAR(J35)-YEAR(J$3))*12+MONTH(J35)-MONTH(J$3)</f>
        <v>32</v>
      </c>
      <c r="L35" s="284">
        <f t="shared" si="1"/>
        <v>6</v>
      </c>
      <c r="M35" s="284">
        <f t="shared" si="2"/>
        <v>300</v>
      </c>
    </row>
    <row r="36" spans="1:13" x14ac:dyDescent="0.25">
      <c r="E36" s="158" t="s">
        <v>830</v>
      </c>
      <c r="J36" s="285">
        <v>42705</v>
      </c>
      <c r="K36" s="284">
        <f t="shared" si="3"/>
        <v>33</v>
      </c>
      <c r="L36" s="284">
        <f t="shared" ref="L36:L53" si="4">L$3-(INT(M35/100)*2)</f>
        <v>4</v>
      </c>
      <c r="M36" s="284">
        <f t="shared" ref="M36:M53" si="5">M35+L36</f>
        <v>304</v>
      </c>
    </row>
    <row r="37" spans="1:13" x14ac:dyDescent="0.25">
      <c r="E37" s="158" t="s">
        <v>831</v>
      </c>
      <c r="J37" s="285">
        <v>42736</v>
      </c>
      <c r="K37" s="284">
        <f t="shared" si="3"/>
        <v>34</v>
      </c>
      <c r="L37" s="284">
        <f t="shared" si="4"/>
        <v>4</v>
      </c>
      <c r="M37" s="284">
        <f t="shared" si="5"/>
        <v>308</v>
      </c>
    </row>
    <row r="38" spans="1:13" x14ac:dyDescent="0.25">
      <c r="E38" s="158" t="s">
        <v>832</v>
      </c>
      <c r="J38" s="285">
        <v>42767</v>
      </c>
      <c r="K38" s="284">
        <f t="shared" si="3"/>
        <v>35</v>
      </c>
      <c r="L38" s="284">
        <f t="shared" si="4"/>
        <v>4</v>
      </c>
      <c r="M38" s="284">
        <f t="shared" si="5"/>
        <v>312</v>
      </c>
    </row>
    <row r="39" spans="1:13" x14ac:dyDescent="0.25">
      <c r="E39" s="158" t="s">
        <v>833</v>
      </c>
      <c r="J39" s="285">
        <v>42795</v>
      </c>
      <c r="K39" s="284">
        <f t="shared" si="3"/>
        <v>36</v>
      </c>
      <c r="L39" s="284">
        <f t="shared" si="4"/>
        <v>4</v>
      </c>
      <c r="M39" s="284">
        <f t="shared" si="5"/>
        <v>316</v>
      </c>
    </row>
    <row r="40" spans="1:13" ht="15.75" thickBot="1" x14ac:dyDescent="0.3">
      <c r="E40" s="159" t="s">
        <v>834</v>
      </c>
      <c r="J40" s="285">
        <v>42826</v>
      </c>
      <c r="K40" s="284">
        <f t="shared" si="3"/>
        <v>37</v>
      </c>
      <c r="L40" s="284">
        <f t="shared" si="4"/>
        <v>4</v>
      </c>
      <c r="M40" s="284">
        <f t="shared" si="5"/>
        <v>320</v>
      </c>
    </row>
    <row r="41" spans="1:13" x14ac:dyDescent="0.25">
      <c r="J41" s="285">
        <v>42856</v>
      </c>
      <c r="K41" s="284">
        <f t="shared" si="3"/>
        <v>38</v>
      </c>
      <c r="L41" s="284">
        <f t="shared" si="4"/>
        <v>4</v>
      </c>
      <c r="M41" s="284">
        <f t="shared" si="5"/>
        <v>324</v>
      </c>
    </row>
    <row r="42" spans="1:13" x14ac:dyDescent="0.25">
      <c r="J42" s="285">
        <v>42887</v>
      </c>
      <c r="K42" s="284">
        <f t="shared" si="3"/>
        <v>39</v>
      </c>
      <c r="L42" s="284">
        <f t="shared" si="4"/>
        <v>4</v>
      </c>
      <c r="M42" s="284">
        <f t="shared" si="5"/>
        <v>328</v>
      </c>
    </row>
    <row r="43" spans="1:13" x14ac:dyDescent="0.25">
      <c r="J43" s="285">
        <v>42917</v>
      </c>
      <c r="K43" s="284">
        <f t="shared" si="3"/>
        <v>40</v>
      </c>
      <c r="L43" s="284">
        <f t="shared" si="4"/>
        <v>4</v>
      </c>
      <c r="M43" s="284">
        <f t="shared" si="5"/>
        <v>332</v>
      </c>
    </row>
    <row r="44" spans="1:13" x14ac:dyDescent="0.25">
      <c r="J44" s="285">
        <v>42948</v>
      </c>
      <c r="K44" s="284">
        <f t="shared" si="3"/>
        <v>41</v>
      </c>
      <c r="L44" s="284">
        <f t="shared" si="4"/>
        <v>4</v>
      </c>
      <c r="M44" s="284">
        <f t="shared" si="5"/>
        <v>336</v>
      </c>
    </row>
    <row r="45" spans="1:13" x14ac:dyDescent="0.25">
      <c r="J45" s="285">
        <v>42979</v>
      </c>
      <c r="K45" s="284">
        <f t="shared" si="3"/>
        <v>42</v>
      </c>
      <c r="L45" s="284">
        <f t="shared" si="4"/>
        <v>4</v>
      </c>
      <c r="M45" s="284">
        <f t="shared" si="5"/>
        <v>340</v>
      </c>
    </row>
    <row r="46" spans="1:13" x14ac:dyDescent="0.25">
      <c r="J46" s="285">
        <v>43009</v>
      </c>
      <c r="K46" s="284">
        <f t="shared" si="3"/>
        <v>43</v>
      </c>
      <c r="L46" s="284">
        <f t="shared" si="4"/>
        <v>4</v>
      </c>
      <c r="M46" s="284">
        <f t="shared" si="5"/>
        <v>344</v>
      </c>
    </row>
    <row r="47" spans="1:13" x14ac:dyDescent="0.25">
      <c r="J47" s="285">
        <v>43040</v>
      </c>
      <c r="K47" s="284">
        <f t="shared" si="3"/>
        <v>44</v>
      </c>
      <c r="L47" s="284">
        <f t="shared" si="4"/>
        <v>4</v>
      </c>
      <c r="M47" s="284">
        <f t="shared" si="5"/>
        <v>348</v>
      </c>
    </row>
    <row r="48" spans="1:13" x14ac:dyDescent="0.25">
      <c r="J48" s="285">
        <v>43070</v>
      </c>
      <c r="K48" s="284">
        <f t="shared" si="3"/>
        <v>45</v>
      </c>
      <c r="L48" s="284">
        <f t="shared" si="4"/>
        <v>4</v>
      </c>
      <c r="M48" s="284">
        <f t="shared" si="5"/>
        <v>352</v>
      </c>
    </row>
    <row r="49" spans="10:13" x14ac:dyDescent="0.25">
      <c r="J49" s="285">
        <v>43101</v>
      </c>
      <c r="K49" s="284">
        <f t="shared" si="3"/>
        <v>46</v>
      </c>
      <c r="L49" s="284">
        <f t="shared" si="4"/>
        <v>4</v>
      </c>
      <c r="M49" s="284">
        <f t="shared" si="5"/>
        <v>356</v>
      </c>
    </row>
    <row r="50" spans="10:13" x14ac:dyDescent="0.25">
      <c r="J50" s="285">
        <v>43132</v>
      </c>
      <c r="K50" s="284">
        <f t="shared" si="3"/>
        <v>47</v>
      </c>
      <c r="L50" s="284">
        <f t="shared" si="4"/>
        <v>4</v>
      </c>
      <c r="M50" s="284">
        <f t="shared" si="5"/>
        <v>360</v>
      </c>
    </row>
    <row r="51" spans="10:13" x14ac:dyDescent="0.25">
      <c r="J51" s="285">
        <v>43160</v>
      </c>
      <c r="K51" s="284">
        <f t="shared" si="3"/>
        <v>48</v>
      </c>
      <c r="L51" s="284">
        <f t="shared" si="4"/>
        <v>4</v>
      </c>
      <c r="M51" s="284">
        <f t="shared" si="5"/>
        <v>364</v>
      </c>
    </row>
    <row r="52" spans="10:13" x14ac:dyDescent="0.25">
      <c r="J52" s="285">
        <v>43191</v>
      </c>
      <c r="K52" s="284">
        <f t="shared" si="3"/>
        <v>49</v>
      </c>
      <c r="L52" s="284">
        <f t="shared" si="4"/>
        <v>4</v>
      </c>
      <c r="M52" s="284">
        <f t="shared" si="5"/>
        <v>368</v>
      </c>
    </row>
    <row r="53" spans="10:13" x14ac:dyDescent="0.25">
      <c r="J53" s="285">
        <v>43221</v>
      </c>
      <c r="K53" s="284">
        <f t="shared" si="3"/>
        <v>50</v>
      </c>
      <c r="L53" s="284">
        <f t="shared" si="4"/>
        <v>4</v>
      </c>
      <c r="M53" s="284">
        <f t="shared" si="5"/>
        <v>372</v>
      </c>
    </row>
  </sheetData>
  <sortState ref="F3:F20">
    <sortCondition ref="F20"/>
  </sortState>
  <mergeCells count="2">
    <mergeCell ref="J1:M1"/>
    <mergeCell ref="N1:O1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H43"/>
  <sheetViews>
    <sheetView workbookViewId="0">
      <selection activeCell="D35" sqref="D35"/>
    </sheetView>
  </sheetViews>
  <sheetFormatPr defaultColWidth="8.85546875" defaultRowHeight="15" x14ac:dyDescent="0.25"/>
  <cols>
    <col min="1" max="1" width="28.140625" style="45" bestFit="1" customWidth="1"/>
    <col min="2" max="2" width="10.7109375" style="45" bestFit="1" customWidth="1"/>
    <col min="3" max="3" width="12.7109375" style="45" bestFit="1" customWidth="1"/>
    <col min="4" max="4" width="26.85546875" style="45" bestFit="1" customWidth="1"/>
    <col min="5" max="5" width="12.42578125" style="45" bestFit="1" customWidth="1"/>
    <col min="6" max="6" width="18.28515625" style="45" bestFit="1" customWidth="1"/>
    <col min="7" max="7" width="10.5703125" style="45" bestFit="1" customWidth="1"/>
    <col min="8" max="8" width="18.28515625" style="45" bestFit="1" customWidth="1"/>
    <col min="9" max="16384" width="8.85546875" style="45"/>
  </cols>
  <sheetData>
    <row r="1" spans="1:8" x14ac:dyDescent="0.25">
      <c r="A1" s="119" t="s">
        <v>5</v>
      </c>
      <c r="B1" s="827" t="s">
        <v>894</v>
      </c>
      <c r="C1" s="827"/>
      <c r="D1" s="827"/>
      <c r="E1" s="827" t="s">
        <v>895</v>
      </c>
      <c r="F1" s="827"/>
      <c r="G1" s="827"/>
      <c r="H1" s="45">
        <f>Clan</f>
        <v>0</v>
      </c>
    </row>
    <row r="2" spans="1:8" x14ac:dyDescent="0.25">
      <c r="A2" s="120" t="s">
        <v>330</v>
      </c>
      <c r="B2" s="45" t="s">
        <v>213</v>
      </c>
      <c r="C2" s="45" t="s">
        <v>221</v>
      </c>
      <c r="D2" s="45" t="s">
        <v>226</v>
      </c>
      <c r="E2" s="45" t="s">
        <v>836</v>
      </c>
      <c r="F2" s="45" t="s">
        <v>837</v>
      </c>
      <c r="H2" s="45" t="e">
        <f>IF(VLOOKUP(H1,A1:G20,5,FALSE)="","",VLOOKUP(H1,A1:G20,5,FALSE))</f>
        <v>#N/A</v>
      </c>
    </row>
    <row r="3" spans="1:8" x14ac:dyDescent="0.25">
      <c r="A3" s="120" t="s">
        <v>365</v>
      </c>
      <c r="B3" s="45" t="s">
        <v>215</v>
      </c>
      <c r="C3" s="45" t="s">
        <v>221</v>
      </c>
      <c r="D3" s="45" t="s">
        <v>224</v>
      </c>
      <c r="E3" s="45" t="s">
        <v>889</v>
      </c>
      <c r="H3" s="45" t="e">
        <f>IF(VLOOKUP(H1,A1:G20,6,FALSE)="","",VLOOKUP(H1,A1:G20,6,FALSE))</f>
        <v>#N/A</v>
      </c>
    </row>
    <row r="4" spans="1:8" x14ac:dyDescent="0.25">
      <c r="A4" s="120" t="s">
        <v>229</v>
      </c>
      <c r="B4" s="45" t="s">
        <v>213</v>
      </c>
      <c r="C4" s="45" t="s">
        <v>223</v>
      </c>
      <c r="D4" s="45" t="s">
        <v>224</v>
      </c>
      <c r="E4" s="45" t="s">
        <v>872</v>
      </c>
      <c r="H4" s="45" t="e">
        <f>IF(VLOOKUP(H1,A1:G20,7,FALSE)="","",VLOOKUP(H1,A1:G20,7,FALSE))</f>
        <v>#N/A</v>
      </c>
    </row>
    <row r="5" spans="1:8" x14ac:dyDescent="0.25">
      <c r="A5" s="120" t="s">
        <v>230</v>
      </c>
    </row>
    <row r="6" spans="1:8" x14ac:dyDescent="0.25">
      <c r="A6" s="120" t="s">
        <v>364</v>
      </c>
      <c r="B6" s="45" t="s">
        <v>212</v>
      </c>
      <c r="C6" s="45" t="s">
        <v>218</v>
      </c>
      <c r="D6" s="45" t="s">
        <v>529</v>
      </c>
      <c r="E6" s="45" t="s">
        <v>890</v>
      </c>
      <c r="F6" s="45" t="s">
        <v>891</v>
      </c>
    </row>
    <row r="7" spans="1:8" x14ac:dyDescent="0.25">
      <c r="A7" s="120" t="s">
        <v>240</v>
      </c>
      <c r="B7" s="45" t="s">
        <v>218</v>
      </c>
      <c r="C7" s="45" t="s">
        <v>219</v>
      </c>
      <c r="D7" s="45" t="s">
        <v>224</v>
      </c>
    </row>
    <row r="8" spans="1:8" x14ac:dyDescent="0.25">
      <c r="A8" s="120" t="s">
        <v>231</v>
      </c>
      <c r="B8" s="45" t="s">
        <v>221</v>
      </c>
      <c r="C8" s="45" t="s">
        <v>224</v>
      </c>
      <c r="D8" s="45" t="s">
        <v>227</v>
      </c>
      <c r="E8" s="45" t="s">
        <v>873</v>
      </c>
      <c r="F8" s="45" t="s">
        <v>874</v>
      </c>
    </row>
    <row r="9" spans="1:8" x14ac:dyDescent="0.25">
      <c r="A9" s="120" t="s">
        <v>232</v>
      </c>
      <c r="B9" s="45" t="s">
        <v>211</v>
      </c>
      <c r="C9" s="45" t="s">
        <v>218</v>
      </c>
      <c r="D9" s="45" t="s">
        <v>225</v>
      </c>
      <c r="E9" s="45" t="s">
        <v>876</v>
      </c>
      <c r="F9" s="45" t="s">
        <v>877</v>
      </c>
      <c r="G9" s="45" t="s">
        <v>878</v>
      </c>
    </row>
    <row r="10" spans="1:8" x14ac:dyDescent="0.25">
      <c r="A10" s="120" t="s">
        <v>363</v>
      </c>
      <c r="B10" s="45" t="s">
        <v>218</v>
      </c>
      <c r="C10" s="45" t="s">
        <v>223</v>
      </c>
      <c r="D10" s="45" t="s">
        <v>205</v>
      </c>
    </row>
    <row r="11" spans="1:8" x14ac:dyDescent="0.25">
      <c r="A11" s="120" t="s">
        <v>233</v>
      </c>
      <c r="B11" s="45" t="s">
        <v>217</v>
      </c>
      <c r="C11" s="45" t="s">
        <v>223</v>
      </c>
      <c r="D11" s="45" t="s">
        <v>105</v>
      </c>
      <c r="E11" s="45" t="s">
        <v>879</v>
      </c>
    </row>
    <row r="12" spans="1:8" x14ac:dyDescent="0.25">
      <c r="A12" s="120" t="s">
        <v>304</v>
      </c>
      <c r="B12" s="45" t="s">
        <v>217</v>
      </c>
      <c r="C12" s="45" t="s">
        <v>223</v>
      </c>
      <c r="D12" s="45" t="s">
        <v>222</v>
      </c>
      <c r="E12" s="45" t="s">
        <v>880</v>
      </c>
    </row>
    <row r="13" spans="1:8" x14ac:dyDescent="0.25">
      <c r="A13" s="120" t="s">
        <v>234</v>
      </c>
      <c r="B13" s="45" t="s">
        <v>212</v>
      </c>
      <c r="C13" s="45" t="s">
        <v>216</v>
      </c>
      <c r="D13" s="45" t="s">
        <v>221</v>
      </c>
      <c r="E13" s="45" t="s">
        <v>881</v>
      </c>
      <c r="F13" s="45" t="s">
        <v>882</v>
      </c>
    </row>
    <row r="14" spans="1:8" x14ac:dyDescent="0.25">
      <c r="A14" s="120" t="s">
        <v>235</v>
      </c>
      <c r="B14" s="45" t="s">
        <v>211</v>
      </c>
      <c r="C14" s="45" t="s">
        <v>221</v>
      </c>
      <c r="D14" s="45" t="s">
        <v>223</v>
      </c>
    </row>
    <row r="15" spans="1:8" x14ac:dyDescent="0.25">
      <c r="A15" s="120" t="s">
        <v>236</v>
      </c>
      <c r="B15" s="45" t="s">
        <v>211</v>
      </c>
      <c r="C15" s="45" t="s">
        <v>218</v>
      </c>
      <c r="D15" s="45" t="s">
        <v>214</v>
      </c>
      <c r="E15" s="45" t="s">
        <v>892</v>
      </c>
    </row>
    <row r="16" spans="1:8" x14ac:dyDescent="0.25">
      <c r="A16" s="120" t="s">
        <v>362</v>
      </c>
      <c r="B16" s="45" t="s">
        <v>212</v>
      </c>
      <c r="C16" s="45" t="s">
        <v>218</v>
      </c>
      <c r="D16" s="45" t="s">
        <v>198</v>
      </c>
      <c r="E16" s="45" t="s">
        <v>893</v>
      </c>
    </row>
    <row r="17" spans="1:6" x14ac:dyDescent="0.25">
      <c r="A17" s="120" t="s">
        <v>237</v>
      </c>
      <c r="B17" s="45" t="s">
        <v>212</v>
      </c>
      <c r="C17" s="45" t="s">
        <v>213</v>
      </c>
      <c r="D17" s="45" t="s">
        <v>224</v>
      </c>
      <c r="E17" s="45" t="s">
        <v>1113</v>
      </c>
      <c r="F17" s="45" t="s">
        <v>884</v>
      </c>
    </row>
    <row r="18" spans="1:6" x14ac:dyDescent="0.25">
      <c r="A18" s="120" t="s">
        <v>238</v>
      </c>
      <c r="B18" s="45" t="s">
        <v>212</v>
      </c>
      <c r="C18" s="45" t="s">
        <v>217</v>
      </c>
      <c r="D18" s="45" t="s">
        <v>396</v>
      </c>
      <c r="E18" s="45" t="s">
        <v>885</v>
      </c>
    </row>
    <row r="19" spans="1:6" x14ac:dyDescent="0.25">
      <c r="A19" s="120" t="s">
        <v>305</v>
      </c>
      <c r="B19" s="45" t="s">
        <v>211</v>
      </c>
      <c r="C19" s="45" t="s">
        <v>212</v>
      </c>
      <c r="D19" s="45" t="s">
        <v>204</v>
      </c>
      <c r="E19" s="45" t="s">
        <v>886</v>
      </c>
      <c r="F19" s="45" t="s">
        <v>887</v>
      </c>
    </row>
    <row r="20" spans="1:6" x14ac:dyDescent="0.25">
      <c r="A20" s="120" t="s">
        <v>239</v>
      </c>
      <c r="B20" s="45" t="s">
        <v>217</v>
      </c>
      <c r="C20" s="45" t="s">
        <v>218</v>
      </c>
      <c r="D20" s="45" t="s">
        <v>224</v>
      </c>
      <c r="E20" s="45" t="s">
        <v>888</v>
      </c>
    </row>
    <row r="21" spans="1:6" x14ac:dyDescent="0.25">
      <c r="A21" s="121" t="s">
        <v>575</v>
      </c>
      <c r="B21" s="45" t="s">
        <v>211</v>
      </c>
      <c r="C21" s="45" t="s">
        <v>224</v>
      </c>
      <c r="D21" s="45" t="s">
        <v>399</v>
      </c>
    </row>
    <row r="22" spans="1:6" x14ac:dyDescent="0.25">
      <c r="A22" s="121" t="s">
        <v>585</v>
      </c>
      <c r="B22" s="45" t="s">
        <v>212</v>
      </c>
      <c r="C22" s="45" t="s">
        <v>216</v>
      </c>
      <c r="D22" s="45" t="s">
        <v>224</v>
      </c>
    </row>
    <row r="23" spans="1:6" x14ac:dyDescent="0.25">
      <c r="A23" s="121" t="s">
        <v>612</v>
      </c>
      <c r="B23" s="45" t="s">
        <v>215</v>
      </c>
      <c r="C23" s="45" t="s">
        <v>217</v>
      </c>
      <c r="D23" s="45" t="str">
        <f>Input_Sheet!X79</f>
        <v>Obfuscate</v>
      </c>
    </row>
    <row r="24" spans="1:6" x14ac:dyDescent="0.25">
      <c r="A24" s="121" t="s">
        <v>618</v>
      </c>
      <c r="B24" s="45" t="s">
        <v>211</v>
      </c>
      <c r="C24" s="45" t="s">
        <v>212</v>
      </c>
      <c r="D24" s="45" t="s">
        <v>214</v>
      </c>
    </row>
    <row r="25" spans="1:6" x14ac:dyDescent="0.25">
      <c r="A25" s="121" t="s">
        <v>603</v>
      </c>
      <c r="B25" s="45" t="s">
        <v>211</v>
      </c>
      <c r="C25" s="45" t="s">
        <v>212</v>
      </c>
      <c r="D25" s="45" t="s">
        <v>217</v>
      </c>
    </row>
    <row r="26" spans="1:6" x14ac:dyDescent="0.25">
      <c r="A26" s="121" t="s">
        <v>572</v>
      </c>
      <c r="B26" s="45" t="s">
        <v>213</v>
      </c>
      <c r="C26" s="45" t="s">
        <v>221</v>
      </c>
      <c r="D26" s="45" t="s">
        <v>225</v>
      </c>
    </row>
    <row r="27" spans="1:6" x14ac:dyDescent="0.25">
      <c r="A27" s="121" t="s">
        <v>606</v>
      </c>
      <c r="B27" s="45" t="s">
        <v>212</v>
      </c>
      <c r="C27" s="45" t="s">
        <v>217</v>
      </c>
      <c r="D27" s="45" t="s">
        <v>218</v>
      </c>
    </row>
    <row r="28" spans="1:6" x14ac:dyDescent="0.25">
      <c r="A28" s="121" t="s">
        <v>622</v>
      </c>
      <c r="B28" s="45" t="s">
        <v>212</v>
      </c>
      <c r="C28" s="45" t="s">
        <v>218</v>
      </c>
      <c r="D28" s="45" t="s">
        <v>111</v>
      </c>
    </row>
    <row r="29" spans="1:6" x14ac:dyDescent="0.25">
      <c r="A29" s="121" t="s">
        <v>594</v>
      </c>
      <c r="B29" s="45" t="s">
        <v>213</v>
      </c>
      <c r="C29" s="45" t="s">
        <v>218</v>
      </c>
      <c r="D29" s="45" t="s">
        <v>224</v>
      </c>
    </row>
    <row r="30" spans="1:6" x14ac:dyDescent="0.25">
      <c r="A30" s="121" t="s">
        <v>583</v>
      </c>
      <c r="B30" s="45" t="s">
        <v>217</v>
      </c>
      <c r="C30" s="45" t="s">
        <v>220</v>
      </c>
      <c r="D30" s="45" t="s">
        <v>222</v>
      </c>
    </row>
    <row r="31" spans="1:6" x14ac:dyDescent="0.25">
      <c r="A31" s="121" t="s">
        <v>883</v>
      </c>
      <c r="B31" s="45" t="s">
        <v>212</v>
      </c>
      <c r="C31" s="45" t="s">
        <v>217</v>
      </c>
      <c r="D31" s="45" t="s">
        <v>221</v>
      </c>
    </row>
    <row r="32" spans="1:6" x14ac:dyDescent="0.25">
      <c r="A32" s="121" t="s">
        <v>604</v>
      </c>
      <c r="B32" s="45" t="s">
        <v>211</v>
      </c>
      <c r="C32" s="45" t="s">
        <v>212</v>
      </c>
      <c r="D32" s="45" t="s">
        <v>399</v>
      </c>
    </row>
    <row r="33" spans="1:4" x14ac:dyDescent="0.25">
      <c r="A33" s="121" t="s">
        <v>616</v>
      </c>
      <c r="B33" s="45" t="s">
        <v>218</v>
      </c>
      <c r="C33" s="45" t="s">
        <v>223</v>
      </c>
      <c r="D33" s="45" t="s">
        <v>529</v>
      </c>
    </row>
    <row r="34" spans="1:4" x14ac:dyDescent="0.25">
      <c r="A34" s="121" t="s">
        <v>573</v>
      </c>
      <c r="B34" s="45" t="s">
        <v>211</v>
      </c>
      <c r="C34" s="45" t="s">
        <v>212</v>
      </c>
      <c r="D34" s="45" t="s">
        <v>225</v>
      </c>
    </row>
    <row r="35" spans="1:4" x14ac:dyDescent="0.25">
      <c r="A35" s="121" t="s">
        <v>579</v>
      </c>
      <c r="B35" s="45" t="s">
        <v>217</v>
      </c>
      <c r="C35" s="45" t="s">
        <v>223</v>
      </c>
      <c r="D35" s="45" t="s">
        <v>105</v>
      </c>
    </row>
    <row r="36" spans="1:4" x14ac:dyDescent="0.25">
      <c r="A36" s="121" t="s">
        <v>614</v>
      </c>
      <c r="B36" s="45" t="s">
        <v>218</v>
      </c>
      <c r="C36" s="45" t="s">
        <v>221</v>
      </c>
      <c r="D36" s="45" t="s">
        <v>160</v>
      </c>
    </row>
    <row r="37" spans="1:4" x14ac:dyDescent="0.25">
      <c r="A37" s="122" t="s">
        <v>562</v>
      </c>
      <c r="B37" s="45" t="s">
        <v>221</v>
      </c>
      <c r="C37" s="45" t="s">
        <v>226</v>
      </c>
      <c r="D37" s="45" t="s">
        <v>400</v>
      </c>
    </row>
    <row r="38" spans="1:4" x14ac:dyDescent="0.25">
      <c r="A38" s="121" t="s">
        <v>598</v>
      </c>
      <c r="B38" s="45" t="s">
        <v>212</v>
      </c>
      <c r="C38" s="45" t="s">
        <v>224</v>
      </c>
      <c r="D38" s="45" t="s">
        <v>396</v>
      </c>
    </row>
    <row r="39" spans="1:4" x14ac:dyDescent="0.25">
      <c r="A39" s="45" t="s">
        <v>567</v>
      </c>
      <c r="B39" s="45" t="s">
        <v>224</v>
      </c>
      <c r="C39" s="45" t="s">
        <v>221</v>
      </c>
      <c r="D39" s="45" t="s">
        <v>225</v>
      </c>
    </row>
    <row r="40" spans="1:4" x14ac:dyDescent="0.25">
      <c r="A40" s="121" t="s">
        <v>565</v>
      </c>
      <c r="B40" s="45" t="s">
        <v>223</v>
      </c>
      <c r="C40" s="45" t="s">
        <v>224</v>
      </c>
      <c r="D40" s="45" t="s">
        <v>228</v>
      </c>
    </row>
    <row r="41" spans="1:4" x14ac:dyDescent="0.25">
      <c r="A41" s="121" t="s">
        <v>875</v>
      </c>
      <c r="B41" s="45" t="s">
        <v>223</v>
      </c>
      <c r="C41" s="45" t="s">
        <v>224</v>
      </c>
      <c r="D41" s="45" t="s">
        <v>227</v>
      </c>
    </row>
    <row r="42" spans="1:4" x14ac:dyDescent="0.25">
      <c r="A42" s="121" t="s">
        <v>560</v>
      </c>
      <c r="B42" s="45" t="s">
        <v>212</v>
      </c>
      <c r="C42" s="45" t="s">
        <v>213</v>
      </c>
      <c r="D42" s="45" t="s">
        <v>226</v>
      </c>
    </row>
    <row r="43" spans="1:4" x14ac:dyDescent="0.25">
      <c r="A43" s="121" t="s">
        <v>595</v>
      </c>
      <c r="B43" s="45" t="s">
        <v>212</v>
      </c>
      <c r="C43" s="45" t="s">
        <v>213</v>
      </c>
      <c r="D43" s="45" t="s">
        <v>224</v>
      </c>
    </row>
  </sheetData>
  <sortState ref="A1:D41">
    <sortCondition ref="A18"/>
  </sortState>
  <mergeCells count="2">
    <mergeCell ref="E1:G1"/>
    <mergeCell ref="B1:D1"/>
  </mergeCells>
  <pageMargins left="0.7" right="0.7" top="0.75" bottom="0.75" header="0.3" footer="0.3"/>
  <pageSetup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S39"/>
  <sheetViews>
    <sheetView workbookViewId="0">
      <selection activeCell="L38" sqref="L38"/>
    </sheetView>
  </sheetViews>
  <sheetFormatPr defaultColWidth="11.42578125" defaultRowHeight="15" x14ac:dyDescent="0.25"/>
  <cols>
    <col min="1" max="1" width="25.5703125" bestFit="1" customWidth="1"/>
    <col min="2" max="2" width="14.28515625" style="1" bestFit="1" customWidth="1"/>
    <col min="3" max="3" width="2" style="1" bestFit="1" customWidth="1"/>
    <col min="4" max="4" width="4.85546875" style="1" bestFit="1" customWidth="1"/>
    <col min="5" max="5" width="12.7109375" style="1" bestFit="1" customWidth="1"/>
    <col min="6" max="6" width="2" style="1" bestFit="1" customWidth="1"/>
    <col min="7" max="7" width="4.85546875" style="1" bestFit="1" customWidth="1"/>
    <col min="8" max="8" width="9.140625" bestFit="1" customWidth="1"/>
    <col min="9" max="9" width="2" style="1" bestFit="1" customWidth="1"/>
    <col min="10" max="10" width="4.85546875" style="1" bestFit="1" customWidth="1"/>
    <col min="11" max="11" width="4.85546875" bestFit="1" customWidth="1"/>
    <col min="12" max="12" width="23.28515625" style="1" bestFit="1" customWidth="1"/>
    <col min="13" max="13" width="15.42578125" bestFit="1" customWidth="1"/>
    <col min="14" max="14" width="12.7109375" bestFit="1" customWidth="1"/>
    <col min="15" max="15" width="2" bestFit="1" customWidth="1"/>
    <col min="16" max="16" width="1.7109375" style="1" customWidth="1"/>
    <col min="17" max="17" width="9.7109375" bestFit="1" customWidth="1"/>
    <col min="18" max="19" width="5.85546875" bestFit="1" customWidth="1"/>
  </cols>
  <sheetData>
    <row r="1" spans="1:19" x14ac:dyDescent="0.25">
      <c r="A1" s="1" t="s">
        <v>425</v>
      </c>
      <c r="B1" s="1" t="s">
        <v>690</v>
      </c>
      <c r="E1" s="1" t="s">
        <v>691</v>
      </c>
      <c r="H1" s="1" t="s">
        <v>419</v>
      </c>
      <c r="K1" s="1" t="s">
        <v>252</v>
      </c>
      <c r="L1" s="1" t="s">
        <v>426</v>
      </c>
    </row>
    <row r="2" spans="1:19" x14ac:dyDescent="0.25">
      <c r="A2" s="1" t="s">
        <v>658</v>
      </c>
      <c r="B2" s="1" t="s">
        <v>216</v>
      </c>
      <c r="C2" s="1">
        <v>3</v>
      </c>
      <c r="D2" s="1" t="str">
        <f t="shared" ref="D2:D39" si="0">IF(IFERROR(VLOOKUP(B2,$N$2:$O$19,2,0),0)&gt;=C2,"MET","NOT")</f>
        <v>NOT</v>
      </c>
      <c r="E2" s="1" t="s">
        <v>212</v>
      </c>
      <c r="F2" s="1">
        <v>2</v>
      </c>
      <c r="G2" s="1" t="str">
        <f t="shared" ref="G2:G39" si="1">IF(IFERROR(VLOOKUP(E2,$N$2:$O$19,2,0),0)&gt;=F2,"MET","NOT")</f>
        <v>NOT</v>
      </c>
      <c r="H2" s="1" t="s">
        <v>427</v>
      </c>
      <c r="I2" s="1" t="s">
        <v>427</v>
      </c>
      <c r="J2" s="1" t="str">
        <f t="shared" ref="J2:J39" si="2">IF(NOT(H2=""),IF(IFERROR(VLOOKUP(H2,$N$2:$O$19,2,0),0)&gt;=I2,"MET","NOT"),"")</f>
        <v/>
      </c>
      <c r="K2" s="1">
        <v>8</v>
      </c>
      <c r="L2" s="1" t="str">
        <f>IFERROR(IF(AND(D2="Met",G2="Met",OR(J2="Met",J2="")),A2,""),"")</f>
        <v/>
      </c>
      <c r="M2" t="str">
        <f t="array" aca="1" ref="M2" ca="1">IFERROR(INDEX(L$2:L$39,SMALL((IF(LEN(L$2:L$39),ROW(INDIRECT("1:"&amp;ROWS(L$2:L$39))))),ROW(A1)),1),"")</f>
        <v/>
      </c>
      <c r="N2" t="str">
        <f>Input_Sheet!C81</f>
        <v/>
      </c>
      <c r="O2">
        <f>SUM(IFERROR(VLOOKUP(N2,$Q$2:$R$9,2,0),0),COUNTIF(Input_Sheet!Q81:AT81,"?*"))</f>
        <v>0</v>
      </c>
    </row>
    <row r="3" spans="1:19" x14ac:dyDescent="0.25">
      <c r="A3" s="1" t="s">
        <v>44</v>
      </c>
      <c r="B3" s="1" t="s">
        <v>211</v>
      </c>
      <c r="C3" s="1">
        <v>2</v>
      </c>
      <c r="D3" s="1" t="str">
        <f t="shared" si="0"/>
        <v>NOT</v>
      </c>
      <c r="E3" s="1" t="s">
        <v>218</v>
      </c>
      <c r="F3" s="1">
        <v>1</v>
      </c>
      <c r="G3" s="1" t="str">
        <f t="shared" si="1"/>
        <v>NOT</v>
      </c>
      <c r="H3" s="1" t="s">
        <v>427</v>
      </c>
      <c r="I3" s="1" t="s">
        <v>427</v>
      </c>
      <c r="J3" s="1" t="str">
        <f t="shared" si="2"/>
        <v/>
      </c>
      <c r="K3" s="1">
        <v>6</v>
      </c>
      <c r="L3" s="1" t="str">
        <f t="shared" ref="L3:L39" si="3">IFERROR(IF(AND(D3="Met",G3="Met",OR(J3="Met",J3="")),A3,""),"")</f>
        <v/>
      </c>
      <c r="M3" s="1" t="str">
        <f t="array" aca="1" ref="M3" ca="1">IFERROR(INDEX(L$2:L$39,SMALL((IF(LEN(L$2:L$39),ROW(INDIRECT("1:"&amp;ROWS(L$2:L$39))))),ROW(A2)),1),"")</f>
        <v/>
      </c>
      <c r="N3" s="1" t="str">
        <f>Input_Sheet!C82</f>
        <v/>
      </c>
      <c r="O3" s="1">
        <f>SUM(IFERROR(VLOOKUP(N3,$Q$2:$R$9,2,0),0),COUNTIF(Input_Sheet!Q82:AT82,"?*"))</f>
        <v>0</v>
      </c>
      <c r="R3" s="1"/>
      <c r="S3" s="1"/>
    </row>
    <row r="4" spans="1:19" x14ac:dyDescent="0.25">
      <c r="A4" s="1" t="s">
        <v>659</v>
      </c>
      <c r="B4" s="1" t="s">
        <v>225</v>
      </c>
      <c r="C4" s="1">
        <v>4</v>
      </c>
      <c r="D4" s="1" t="str">
        <f t="shared" si="0"/>
        <v>NOT</v>
      </c>
      <c r="E4" s="1" t="s">
        <v>213</v>
      </c>
      <c r="F4" s="1">
        <v>2</v>
      </c>
      <c r="G4" s="1" t="str">
        <f t="shared" si="1"/>
        <v>NOT</v>
      </c>
      <c r="H4" s="1" t="s">
        <v>427</v>
      </c>
      <c r="I4" s="1" t="s">
        <v>427</v>
      </c>
      <c r="J4" s="1" t="str">
        <f t="shared" si="2"/>
        <v/>
      </c>
      <c r="K4" s="1">
        <v>9</v>
      </c>
      <c r="L4" s="1" t="str">
        <f t="shared" si="3"/>
        <v/>
      </c>
      <c r="M4" s="1" t="str">
        <f t="array" aca="1" ref="M4" ca="1">IFERROR(INDEX(L$2:L$39,SMALL((IF(LEN(L$2:L$39),ROW(INDIRECT("1:"&amp;ROWS(L$2:L$39))))),ROW(A3)),1),"")</f>
        <v/>
      </c>
      <c r="N4" s="1" t="str">
        <f>Input_Sheet!C83</f>
        <v/>
      </c>
      <c r="O4" s="1">
        <f>SUM(IFERROR(VLOOKUP(N4,$Q$2:$R$9,2,0),0),COUNTIF(Input_Sheet!Q83:AT83,"?*"))</f>
        <v>0</v>
      </c>
      <c r="R4" s="1"/>
      <c r="S4" s="1"/>
    </row>
    <row r="5" spans="1:19" x14ac:dyDescent="0.25">
      <c r="A5" s="1" t="s">
        <v>660</v>
      </c>
      <c r="B5" s="1" t="s">
        <v>222</v>
      </c>
      <c r="C5" s="1">
        <v>3</v>
      </c>
      <c r="D5" s="1" t="str">
        <f t="shared" si="0"/>
        <v>NOT</v>
      </c>
      <c r="E5" s="1" t="s">
        <v>218</v>
      </c>
      <c r="F5" s="1">
        <v>2</v>
      </c>
      <c r="G5" s="1" t="str">
        <f t="shared" si="1"/>
        <v>NOT</v>
      </c>
      <c r="H5" s="1" t="s">
        <v>427</v>
      </c>
      <c r="I5" s="1" t="s">
        <v>427</v>
      </c>
      <c r="J5" s="1" t="str">
        <f t="shared" si="2"/>
        <v/>
      </c>
      <c r="K5" s="1">
        <v>12</v>
      </c>
      <c r="L5" s="1" t="str">
        <f t="shared" si="3"/>
        <v/>
      </c>
      <c r="M5" s="1" t="str">
        <f t="array" aca="1" ref="M5" ca="1">IFERROR(INDEX(L$2:L$39,SMALL((IF(LEN(L$2:L$39),ROW(INDIRECT("1:"&amp;ROWS(L$2:L$39))))),ROW(A4)),1),"")</f>
        <v/>
      </c>
      <c r="N5" s="1" t="str">
        <f>Input_Sheet!C84</f>
        <v/>
      </c>
      <c r="O5" s="1">
        <f>SUM(IFERROR(VLOOKUP(N5,$Q$2:$R$9,2,0),0),COUNTIF(Input_Sheet!Q84:AT84,"?*"))</f>
        <v>0</v>
      </c>
      <c r="R5" s="1"/>
      <c r="S5" s="1"/>
    </row>
    <row r="6" spans="1:19" x14ac:dyDescent="0.25">
      <c r="A6" s="1" t="s">
        <v>661</v>
      </c>
      <c r="B6" s="1" t="s">
        <v>219</v>
      </c>
      <c r="C6" s="1">
        <v>2</v>
      </c>
      <c r="D6" s="1" t="str">
        <f t="shared" si="0"/>
        <v>NOT</v>
      </c>
      <c r="E6" s="1" t="s">
        <v>216</v>
      </c>
      <c r="F6" s="1">
        <v>4</v>
      </c>
      <c r="G6" s="1" t="str">
        <f t="shared" si="1"/>
        <v>NOT</v>
      </c>
      <c r="H6" s="1"/>
      <c r="J6" s="1" t="str">
        <f t="shared" si="2"/>
        <v/>
      </c>
      <c r="K6" s="1">
        <v>6</v>
      </c>
      <c r="L6" s="1" t="str">
        <f t="shared" si="3"/>
        <v/>
      </c>
      <c r="M6" s="1" t="str">
        <f t="array" aca="1" ref="M6" ca="1">IFERROR(INDEX(L$2:L$39,SMALL((IF(LEN(L$2:L$39),ROW(INDIRECT("1:"&amp;ROWS(L$2:L$39))))),ROW(A5)),1),"")</f>
        <v/>
      </c>
      <c r="N6" s="1">
        <f>Input_Sheet!C85</f>
        <v>0</v>
      </c>
      <c r="O6" s="1">
        <f>SUM(IFERROR(VLOOKUP(N6,$Q$2:$R$9,2,0),0),COUNTIF(Input_Sheet!Q85:AT85,"?*"))</f>
        <v>0</v>
      </c>
      <c r="R6" s="1"/>
      <c r="S6" s="1"/>
    </row>
    <row r="7" spans="1:19" x14ac:dyDescent="0.25">
      <c r="A7" s="1" t="s">
        <v>662</v>
      </c>
      <c r="B7" s="1" t="s">
        <v>228</v>
      </c>
      <c r="C7" s="1">
        <v>2</v>
      </c>
      <c r="D7" s="1" t="str">
        <f t="shared" si="0"/>
        <v>NOT</v>
      </c>
      <c r="E7" s="1" t="s">
        <v>218</v>
      </c>
      <c r="F7" s="1">
        <v>2</v>
      </c>
      <c r="G7" s="1" t="str">
        <f t="shared" si="1"/>
        <v>NOT</v>
      </c>
      <c r="H7" s="1"/>
      <c r="J7" s="1" t="str">
        <f t="shared" si="2"/>
        <v/>
      </c>
      <c r="K7" s="1">
        <v>7</v>
      </c>
      <c r="L7" s="1" t="str">
        <f t="shared" si="3"/>
        <v/>
      </c>
      <c r="M7" s="1" t="str">
        <f t="array" aca="1" ref="M7" ca="1">IFERROR(INDEX(L$2:L$39,SMALL((IF(LEN(L$2:L$39),ROW(INDIRECT("1:"&amp;ROWS(L$2:L$39))))),ROW(A6)),1),"")</f>
        <v/>
      </c>
      <c r="N7" s="1">
        <f>Input_Sheet!C86</f>
        <v>0</v>
      </c>
      <c r="O7" s="1">
        <f>SUM(IFERROR(VLOOKUP(N7,$Q$2:$R$9,2,0),0),COUNTIF(Input_Sheet!Q86:AT86,"?*"))</f>
        <v>0</v>
      </c>
      <c r="R7" s="1"/>
      <c r="S7" s="1"/>
    </row>
    <row r="8" spans="1:19" x14ac:dyDescent="0.25">
      <c r="A8" s="1" t="s">
        <v>663</v>
      </c>
      <c r="B8" s="1" t="s">
        <v>212</v>
      </c>
      <c r="C8" s="1">
        <v>3</v>
      </c>
      <c r="D8" s="1" t="str">
        <f t="shared" si="0"/>
        <v>NOT</v>
      </c>
      <c r="E8" s="1" t="s">
        <v>213</v>
      </c>
      <c r="F8" s="1">
        <v>1</v>
      </c>
      <c r="G8" s="1" t="str">
        <f t="shared" si="1"/>
        <v>NOT</v>
      </c>
      <c r="H8" s="1" t="s">
        <v>427</v>
      </c>
      <c r="I8" s="1" t="s">
        <v>427</v>
      </c>
      <c r="J8" s="1" t="str">
        <f t="shared" si="2"/>
        <v/>
      </c>
      <c r="K8" s="1">
        <v>8</v>
      </c>
      <c r="L8" s="1" t="str">
        <f t="shared" si="3"/>
        <v/>
      </c>
      <c r="M8" s="1" t="str">
        <f t="array" aca="1" ref="M8" ca="1">IFERROR(INDEX(L$2:L$39,SMALL((IF(LEN(L$2:L$39),ROW(INDIRECT("1:"&amp;ROWS(L$2:L$39))))),ROW(A7)),1),"")</f>
        <v/>
      </c>
      <c r="N8" s="1">
        <f>Input_Sheet!C87</f>
        <v>0</v>
      </c>
      <c r="O8" s="1">
        <f>SUM(IFERROR(VLOOKUP(N8,$Q$2:$R$9,2,0),0),COUNTIF(Input_Sheet!Q87:AT87,"?*"))</f>
        <v>0</v>
      </c>
      <c r="R8" s="1"/>
      <c r="S8" s="1"/>
    </row>
    <row r="9" spans="1:19" x14ac:dyDescent="0.25">
      <c r="A9" s="1" t="s">
        <v>664</v>
      </c>
      <c r="B9" s="1" t="s">
        <v>211</v>
      </c>
      <c r="C9" s="1">
        <v>3</v>
      </c>
      <c r="D9" s="1" t="str">
        <f t="shared" si="0"/>
        <v>NOT</v>
      </c>
      <c r="E9" s="1" t="s">
        <v>217</v>
      </c>
      <c r="F9" s="1">
        <v>2</v>
      </c>
      <c r="G9" s="1" t="str">
        <f t="shared" si="1"/>
        <v>NOT</v>
      </c>
      <c r="H9" s="1" t="s">
        <v>427</v>
      </c>
      <c r="I9" s="1" t="s">
        <v>427</v>
      </c>
      <c r="J9" s="1" t="str">
        <f t="shared" si="2"/>
        <v/>
      </c>
      <c r="K9" s="1">
        <v>5</v>
      </c>
      <c r="L9" s="1" t="str">
        <f t="shared" si="3"/>
        <v/>
      </c>
      <c r="M9" s="1" t="str">
        <f t="array" aca="1" ref="M9" ca="1">IFERROR(INDEX(L$2:L$39,SMALL((IF(LEN(L$2:L$39),ROW(INDIRECT("1:"&amp;ROWS(L$2:L$39))))),ROW(A8)),1),"")</f>
        <v/>
      </c>
      <c r="N9" s="1">
        <f>Input_Sheet!C88</f>
        <v>0</v>
      </c>
      <c r="O9" s="1">
        <f>SUM(IFERROR(VLOOKUP(N9,$Q$2:$R$9,2,0),0),COUNTIF(Input_Sheet!Q88:AT88,"?*"))</f>
        <v>0</v>
      </c>
      <c r="R9" s="1"/>
      <c r="S9" s="1"/>
    </row>
    <row r="10" spans="1:19" x14ac:dyDescent="0.25">
      <c r="A10" s="1" t="s">
        <v>665</v>
      </c>
      <c r="B10" s="1" t="s">
        <v>160</v>
      </c>
      <c r="C10" s="1">
        <v>2</v>
      </c>
      <c r="D10" s="1" t="str">
        <f t="shared" si="0"/>
        <v>NOT</v>
      </c>
      <c r="E10" s="1" t="s">
        <v>223</v>
      </c>
      <c r="F10" s="1">
        <v>2</v>
      </c>
      <c r="G10" s="1" t="str">
        <f t="shared" si="1"/>
        <v>NOT</v>
      </c>
      <c r="H10" s="1" t="s">
        <v>427</v>
      </c>
      <c r="I10" s="1" t="s">
        <v>427</v>
      </c>
      <c r="J10" s="1" t="str">
        <f t="shared" si="2"/>
        <v/>
      </c>
      <c r="K10" s="1">
        <v>10</v>
      </c>
      <c r="L10" s="1" t="str">
        <f t="shared" si="3"/>
        <v/>
      </c>
      <c r="M10" s="1" t="str">
        <f t="array" aca="1" ref="M10" ca="1">IFERROR(INDEX(L$2:L$39,SMALL((IF(LEN(L$2:L$39),ROW(INDIRECT("1:"&amp;ROWS(L$2:L$39))))),ROW(A9)),1),"")</f>
        <v/>
      </c>
      <c r="N10" s="1">
        <f>Input_Sheet!C89</f>
        <v>0</v>
      </c>
      <c r="O10" s="1">
        <f>SUM(IFERROR(VLOOKUP(N10,$Q$2:$R$9,2,0),0),COUNTIF(Input_Sheet!Q89:AT89,"?*"))</f>
        <v>0</v>
      </c>
    </row>
    <row r="11" spans="1:19" x14ac:dyDescent="0.25">
      <c r="A11" s="1" t="s">
        <v>423</v>
      </c>
      <c r="B11" s="1" t="s">
        <v>224</v>
      </c>
      <c r="C11" s="1">
        <v>2</v>
      </c>
      <c r="D11" s="1" t="str">
        <f t="shared" si="0"/>
        <v>NOT</v>
      </c>
      <c r="E11" s="1" t="s">
        <v>217</v>
      </c>
      <c r="F11" s="1">
        <v>2</v>
      </c>
      <c r="G11" s="1" t="str">
        <f t="shared" si="1"/>
        <v>NOT</v>
      </c>
      <c r="H11" s="1" t="s">
        <v>427</v>
      </c>
      <c r="I11" s="1" t="s">
        <v>427</v>
      </c>
      <c r="J11" s="1" t="str">
        <f t="shared" si="2"/>
        <v/>
      </c>
      <c r="K11" s="1">
        <v>8</v>
      </c>
      <c r="L11" s="1" t="str">
        <f t="shared" si="3"/>
        <v/>
      </c>
      <c r="M11" s="1" t="str">
        <f t="array" aca="1" ref="M11" ca="1">IFERROR(INDEX(L$2:L$39,SMALL((IF(LEN(L$2:L$39),ROW(INDIRECT("1:"&amp;ROWS(L$2:L$39))))),ROW(A10)),1),"")</f>
        <v/>
      </c>
      <c r="N11" s="1">
        <f>Input_Sheet!C90</f>
        <v>0</v>
      </c>
      <c r="O11" s="1">
        <f>SUM(IFERROR(VLOOKUP(N11,$Q$2:$R$9,2,0),0),COUNTIF(Input_Sheet!Q90:AT90,"?*"))</f>
        <v>0</v>
      </c>
    </row>
    <row r="12" spans="1:19" x14ac:dyDescent="0.25">
      <c r="A12" s="1" t="s">
        <v>666</v>
      </c>
      <c r="B12" s="1" t="s">
        <v>212</v>
      </c>
      <c r="C12" s="1">
        <v>3</v>
      </c>
      <c r="D12" s="1" t="str">
        <f t="shared" si="0"/>
        <v>NOT</v>
      </c>
      <c r="E12" s="1" t="s">
        <v>224</v>
      </c>
      <c r="F12" s="1">
        <v>1</v>
      </c>
      <c r="G12" s="1" t="str">
        <f t="shared" si="1"/>
        <v>NOT</v>
      </c>
      <c r="H12" s="1" t="s">
        <v>427</v>
      </c>
      <c r="I12" s="1" t="s">
        <v>427</v>
      </c>
      <c r="J12" s="1" t="str">
        <f t="shared" si="2"/>
        <v/>
      </c>
      <c r="K12" s="1">
        <v>12</v>
      </c>
      <c r="L12" s="1" t="str">
        <f t="shared" si="3"/>
        <v/>
      </c>
      <c r="M12" s="1" t="str">
        <f t="array" aca="1" ref="M12" ca="1">IFERROR(INDEX(L$2:L$39,SMALL((IF(LEN(L$2:L$39),ROW(INDIRECT("1:"&amp;ROWS(L$2:L$39))))),ROW(A11)),1),"")</f>
        <v/>
      </c>
      <c r="N12" s="1">
        <f>Input_Sheet!C93</f>
        <v>0</v>
      </c>
      <c r="O12" s="1">
        <f>SUM(IFERROR(VLOOKUP(N12,$Q$2:$R$9,2,0),0),COUNTIF(Input_Sheet!Q93:AT93,"?*"))</f>
        <v>0</v>
      </c>
    </row>
    <row r="13" spans="1:19" x14ac:dyDescent="0.25">
      <c r="A13" s="1" t="s">
        <v>667</v>
      </c>
      <c r="B13" s="1" t="s">
        <v>216</v>
      </c>
      <c r="C13" s="1">
        <v>3</v>
      </c>
      <c r="D13" s="1" t="str">
        <f t="shared" si="0"/>
        <v>NOT</v>
      </c>
      <c r="E13" s="1" t="s">
        <v>224</v>
      </c>
      <c r="F13" s="1">
        <v>1</v>
      </c>
      <c r="G13" s="1" t="str">
        <f t="shared" si="1"/>
        <v>NOT</v>
      </c>
      <c r="H13" s="1" t="s">
        <v>427</v>
      </c>
      <c r="I13" s="1" t="s">
        <v>427</v>
      </c>
      <c r="J13" s="1" t="str">
        <f t="shared" si="2"/>
        <v/>
      </c>
      <c r="K13" s="1">
        <v>9</v>
      </c>
      <c r="L13" s="1" t="str">
        <f t="shared" si="3"/>
        <v/>
      </c>
      <c r="M13" s="1" t="str">
        <f t="array" aca="1" ref="M13" ca="1">IFERROR(INDEX(L$2:L$39,SMALL((IF(LEN(L$2:L$39),ROW(INDIRECT("1:"&amp;ROWS(L$2:L$39))))),ROW(A12)),1),"")</f>
        <v/>
      </c>
      <c r="N13" s="1">
        <f>Input_Sheet!C92</f>
        <v>0</v>
      </c>
      <c r="O13" s="1">
        <f>SUM(IFERROR(VLOOKUP(N13,$Q$2:$R$9,2,0),0),COUNTIF(Input_Sheet!P92:AS92,"?*"))</f>
        <v>0</v>
      </c>
    </row>
    <row r="14" spans="1:19" x14ac:dyDescent="0.25">
      <c r="A14" s="1" t="s">
        <v>668</v>
      </c>
      <c r="B14" s="1" t="s">
        <v>223</v>
      </c>
      <c r="C14" s="1">
        <v>2</v>
      </c>
      <c r="D14" s="1" t="str">
        <f t="shared" si="0"/>
        <v>NOT</v>
      </c>
      <c r="E14" s="1" t="s">
        <v>224</v>
      </c>
      <c r="F14" s="1">
        <v>2</v>
      </c>
      <c r="G14" s="1" t="str">
        <f t="shared" si="1"/>
        <v>NOT</v>
      </c>
      <c r="H14" s="1" t="s">
        <v>427</v>
      </c>
      <c r="I14" s="1" t="s">
        <v>427</v>
      </c>
      <c r="J14" s="1" t="str">
        <f t="shared" si="2"/>
        <v/>
      </c>
      <c r="K14" s="1">
        <v>5</v>
      </c>
      <c r="L14" s="1" t="str">
        <f t="shared" si="3"/>
        <v/>
      </c>
      <c r="M14" s="1" t="str">
        <f t="array" aca="1" ref="M14" ca="1">IFERROR(INDEX(L$2:L$39,SMALL((IF(LEN(L$2:L$39),ROW(INDIRECT("1:"&amp;ROWS(L$2:L$39))))),ROW(A13)),1),"")</f>
        <v/>
      </c>
      <c r="N14" s="1"/>
      <c r="O14" s="1"/>
    </row>
    <row r="15" spans="1:19" x14ac:dyDescent="0.25">
      <c r="A15" s="1" t="s">
        <v>669</v>
      </c>
      <c r="B15" s="1" t="s">
        <v>222</v>
      </c>
      <c r="C15" s="1">
        <v>2</v>
      </c>
      <c r="D15" s="1" t="str">
        <f t="shared" si="0"/>
        <v>NOT</v>
      </c>
      <c r="E15" s="1" t="s">
        <v>223</v>
      </c>
      <c r="F15" s="1">
        <v>2</v>
      </c>
      <c r="G15" s="1" t="str">
        <f t="shared" si="1"/>
        <v>NOT</v>
      </c>
      <c r="H15" s="1" t="s">
        <v>427</v>
      </c>
      <c r="I15" s="1" t="s">
        <v>427</v>
      </c>
      <c r="J15" s="1" t="str">
        <f t="shared" si="2"/>
        <v/>
      </c>
      <c r="K15" s="1">
        <v>3</v>
      </c>
      <c r="L15" s="1" t="str">
        <f t="shared" si="3"/>
        <v/>
      </c>
      <c r="M15" s="1" t="str">
        <f t="array" aca="1" ref="M15" ca="1">IFERROR(INDEX(L$2:L$39,SMALL((IF(LEN(L$2:L$39),ROW(INDIRECT("1:"&amp;ROWS(L$2:L$39))))),ROW(A14)),1),"")</f>
        <v/>
      </c>
      <c r="N15" s="1"/>
      <c r="O15" s="1"/>
    </row>
    <row r="16" spans="1:19" x14ac:dyDescent="0.25">
      <c r="A16" s="1" t="s">
        <v>670</v>
      </c>
      <c r="B16" s="1" t="s">
        <v>223</v>
      </c>
      <c r="C16" s="1">
        <v>3</v>
      </c>
      <c r="D16" s="1" t="str">
        <f t="shared" si="0"/>
        <v>NOT</v>
      </c>
      <c r="E16" s="1" t="s">
        <v>211</v>
      </c>
      <c r="F16" s="1">
        <v>1</v>
      </c>
      <c r="G16" s="1" t="str">
        <f t="shared" si="1"/>
        <v>NOT</v>
      </c>
      <c r="H16" s="1" t="s">
        <v>427</v>
      </c>
      <c r="I16" s="1" t="s">
        <v>427</v>
      </c>
      <c r="J16" s="1" t="str">
        <f t="shared" si="2"/>
        <v/>
      </c>
      <c r="K16" s="1">
        <v>6</v>
      </c>
      <c r="L16" s="1" t="str">
        <f t="shared" si="3"/>
        <v/>
      </c>
      <c r="M16" s="1" t="str">
        <f t="array" aca="1" ref="M16" ca="1">IFERROR(INDEX(L$2:L$39,SMALL((IF(LEN(L$2:L$39),ROW(INDIRECT("1:"&amp;ROWS(L$2:L$39))))),ROW(A15)),1),"")</f>
        <v/>
      </c>
      <c r="N16" s="1"/>
      <c r="O16" s="1"/>
    </row>
    <row r="17" spans="1:17" x14ac:dyDescent="0.25">
      <c r="A17" s="1" t="s">
        <v>671</v>
      </c>
      <c r="B17" s="1" t="s">
        <v>205</v>
      </c>
      <c r="C17" s="1">
        <v>3</v>
      </c>
      <c r="D17" s="1" t="str">
        <f t="shared" si="0"/>
        <v>NOT</v>
      </c>
      <c r="E17" s="1" t="s">
        <v>223</v>
      </c>
      <c r="F17" s="1">
        <v>3</v>
      </c>
      <c r="G17" s="1" t="str">
        <f t="shared" si="1"/>
        <v>NOT</v>
      </c>
      <c r="H17" s="1" t="s">
        <v>427</v>
      </c>
      <c r="I17" s="1" t="s">
        <v>427</v>
      </c>
      <c r="J17" s="1" t="str">
        <f t="shared" si="2"/>
        <v/>
      </c>
      <c r="K17" s="1">
        <v>6</v>
      </c>
      <c r="L17" s="1" t="str">
        <f t="shared" si="3"/>
        <v/>
      </c>
      <c r="M17" s="1" t="str">
        <f t="array" aca="1" ref="M17" ca="1">IFERROR(INDEX(L$2:L$39,SMALL((IF(LEN(L$2:L$39),ROW(INDIRECT("1:"&amp;ROWS(L$2:L$39))))),ROW(A16)),1),"")</f>
        <v/>
      </c>
      <c r="N17" s="1"/>
      <c r="O17" s="1"/>
    </row>
    <row r="18" spans="1:17" x14ac:dyDescent="0.25">
      <c r="A18" s="1" t="s">
        <v>672</v>
      </c>
      <c r="B18" s="1" t="s">
        <v>215</v>
      </c>
      <c r="C18" s="1">
        <v>2</v>
      </c>
      <c r="D18" s="1" t="str">
        <f t="shared" si="0"/>
        <v>NOT</v>
      </c>
      <c r="E18" s="1" t="s">
        <v>218</v>
      </c>
      <c r="F18" s="1">
        <v>2</v>
      </c>
      <c r="G18" s="1" t="str">
        <f t="shared" si="1"/>
        <v>NOT</v>
      </c>
      <c r="H18" s="1" t="s">
        <v>427</v>
      </c>
      <c r="I18" s="1" t="s">
        <v>427</v>
      </c>
      <c r="J18" s="1" t="str">
        <f t="shared" si="2"/>
        <v/>
      </c>
      <c r="K18" s="1">
        <v>8</v>
      </c>
      <c r="L18" s="1" t="str">
        <f t="shared" si="3"/>
        <v/>
      </c>
      <c r="M18" s="1" t="str">
        <f t="array" aca="1" ref="M18" ca="1">IFERROR(INDEX(L$2:L$39,SMALL((IF(LEN(L$2:L$39),ROW(INDIRECT("1:"&amp;ROWS(L$2:L$39))))),ROW(A17)),1),"")</f>
        <v/>
      </c>
      <c r="N18" s="1"/>
      <c r="O18" s="1"/>
    </row>
    <row r="19" spans="1:17" x14ac:dyDescent="0.25">
      <c r="A19" s="1" t="s">
        <v>673</v>
      </c>
      <c r="B19" s="1" t="s">
        <v>205</v>
      </c>
      <c r="C19" s="1">
        <v>2</v>
      </c>
      <c r="D19" s="1" t="str">
        <f t="shared" si="0"/>
        <v>NOT</v>
      </c>
      <c r="E19" s="1" t="s">
        <v>211</v>
      </c>
      <c r="F19" s="1">
        <v>2</v>
      </c>
      <c r="G19" s="1" t="str">
        <f t="shared" si="1"/>
        <v>NOT</v>
      </c>
      <c r="H19" s="1" t="s">
        <v>427</v>
      </c>
      <c r="I19" s="1" t="s">
        <v>427</v>
      </c>
      <c r="J19" s="1" t="str">
        <f t="shared" si="2"/>
        <v/>
      </c>
      <c r="K19" s="1">
        <v>9</v>
      </c>
      <c r="L19" s="1" t="str">
        <f t="shared" si="3"/>
        <v/>
      </c>
      <c r="M19" s="1" t="str">
        <f t="array" aca="1" ref="M19" ca="1">IFERROR(INDEX(L$2:L$39,SMALL((IF(LEN(L$2:L$39),ROW(INDIRECT("1:"&amp;ROWS(L$2:L$39))))),ROW(A18)),1),"")</f>
        <v/>
      </c>
      <c r="N19" s="1"/>
      <c r="O19" s="1"/>
    </row>
    <row r="20" spans="1:17" x14ac:dyDescent="0.25">
      <c r="A20" s="1" t="s">
        <v>674</v>
      </c>
      <c r="B20" s="1" t="s">
        <v>213</v>
      </c>
      <c r="C20" s="1">
        <v>3</v>
      </c>
      <c r="D20" s="1" t="str">
        <f t="shared" si="0"/>
        <v>NOT</v>
      </c>
      <c r="E20" s="1" t="s">
        <v>217</v>
      </c>
      <c r="F20" s="1">
        <v>2</v>
      </c>
      <c r="G20" s="1" t="str">
        <f t="shared" si="1"/>
        <v>NOT</v>
      </c>
      <c r="H20" s="1" t="s">
        <v>427</v>
      </c>
      <c r="I20" s="1" t="s">
        <v>427</v>
      </c>
      <c r="J20" s="1" t="str">
        <f t="shared" si="2"/>
        <v/>
      </c>
      <c r="K20" s="1">
        <v>3</v>
      </c>
      <c r="L20" s="1" t="str">
        <f t="shared" si="3"/>
        <v/>
      </c>
      <c r="M20" s="1" t="str">
        <f t="array" aca="1" ref="M20" ca="1">IFERROR(INDEX(L$2:L$39,SMALL((IF(LEN(L$2:L$39),ROW(INDIRECT("1:"&amp;ROWS(L$2:L$39))))),ROW(A19)),1),"")</f>
        <v/>
      </c>
    </row>
    <row r="21" spans="1:17" x14ac:dyDescent="0.25">
      <c r="A21" s="1" t="s">
        <v>675</v>
      </c>
      <c r="B21" s="1" t="s">
        <v>219</v>
      </c>
      <c r="C21" s="1">
        <v>2</v>
      </c>
      <c r="D21" s="1" t="str">
        <f t="shared" si="0"/>
        <v>NOT</v>
      </c>
      <c r="E21" s="1" t="s">
        <v>217</v>
      </c>
      <c r="F21" s="1">
        <v>2</v>
      </c>
      <c r="G21" s="1" t="str">
        <f t="shared" si="1"/>
        <v>NOT</v>
      </c>
      <c r="H21" s="1" t="s">
        <v>427</v>
      </c>
      <c r="I21" s="1" t="s">
        <v>427</v>
      </c>
      <c r="J21" s="1" t="str">
        <f t="shared" si="2"/>
        <v/>
      </c>
      <c r="K21" s="1">
        <v>9</v>
      </c>
      <c r="L21" s="1" t="str">
        <f t="shared" si="3"/>
        <v/>
      </c>
      <c r="M21" s="1" t="str">
        <f t="array" aca="1" ref="M21" ca="1">IFERROR(INDEX(L$2:L$39,SMALL((IF(LEN(L$2:L$39),ROW(INDIRECT("1:"&amp;ROWS(L$2:L$39))))),ROW(A20)),1),"")</f>
        <v/>
      </c>
    </row>
    <row r="22" spans="1:17" x14ac:dyDescent="0.25">
      <c r="A22" s="1" t="s">
        <v>1245</v>
      </c>
      <c r="B22" s="1" t="s">
        <v>204</v>
      </c>
      <c r="C22" s="1">
        <v>2</v>
      </c>
      <c r="D22" s="1" t="str">
        <f t="shared" si="0"/>
        <v>NOT</v>
      </c>
      <c r="E22" s="1" t="s">
        <v>223</v>
      </c>
      <c r="F22" s="1">
        <v>1</v>
      </c>
      <c r="G22" s="1" t="str">
        <f t="shared" si="1"/>
        <v>NOT</v>
      </c>
      <c r="H22" s="1" t="s">
        <v>218</v>
      </c>
      <c r="I22" s="1">
        <v>1</v>
      </c>
      <c r="J22" s="1" t="str">
        <f t="shared" si="2"/>
        <v>NOT</v>
      </c>
      <c r="K22" s="1"/>
      <c r="L22" s="1" t="str">
        <f>IFERROR(IF(AND(D22="Met",G22="Met",OR(J22="Met",J22="")),A22,""),"")</f>
        <v/>
      </c>
      <c r="M22" s="1" t="str">
        <f t="array" aca="1" ref="M22" ca="1">IFERROR(INDEX(L$2:L$39,SMALL((IF(LEN(L$2:L$39),ROW(INDIRECT("1:"&amp;ROWS(L$2:L$39))))),ROW(A21)),1),"")</f>
        <v/>
      </c>
      <c r="Q22">
        <f>SUMIF(N2:N19,"Celerity",O2:O19)-IFERROR(VLOOKUP("Celerity",Q2:S9,2,0),0)+IFERROR(VLOOKUP("Celerity",Q2:S9,3,0),0)</f>
        <v>0</v>
      </c>
    </row>
    <row r="23" spans="1:17" x14ac:dyDescent="0.25">
      <c r="A23" s="1" t="s">
        <v>676</v>
      </c>
      <c r="B23" s="1" t="s">
        <v>221</v>
      </c>
      <c r="C23" s="1">
        <v>2</v>
      </c>
      <c r="D23" s="1" t="str">
        <f t="shared" si="0"/>
        <v>NOT</v>
      </c>
      <c r="E23" s="1" t="s">
        <v>224</v>
      </c>
      <c r="F23" s="1">
        <v>1</v>
      </c>
      <c r="G23" s="1" t="str">
        <f t="shared" si="1"/>
        <v>NOT</v>
      </c>
      <c r="H23" s="1" t="s">
        <v>427</v>
      </c>
      <c r="I23" s="1" t="s">
        <v>427</v>
      </c>
      <c r="J23" s="1" t="str">
        <f t="shared" si="2"/>
        <v/>
      </c>
      <c r="K23" s="1">
        <v>8</v>
      </c>
      <c r="L23" s="1" t="str">
        <f t="shared" si="3"/>
        <v/>
      </c>
      <c r="M23" s="1" t="str">
        <f t="array" aca="1" ref="M23" ca="1">IFERROR(INDEX(L$2:L$39,SMALL((IF(LEN(L$2:L$39),ROW(INDIRECT("1:"&amp;ROWS(L$2:L$39))))),ROW(A22)),1),"")</f>
        <v/>
      </c>
      <c r="Q23">
        <f>SUMIF(N2:N19,"Potence",O2:O19)-IFERROR(VLOOKUP("Potence",Q2:S9,2,0),0)+IFERROR(VLOOKUP("Potence",Q2:S9,3,0),0)</f>
        <v>0</v>
      </c>
    </row>
    <row r="24" spans="1:17" x14ac:dyDescent="0.25">
      <c r="A24" s="1" t="s">
        <v>677</v>
      </c>
      <c r="B24" s="1" t="s">
        <v>224</v>
      </c>
      <c r="C24" s="1">
        <v>3</v>
      </c>
      <c r="D24" s="1" t="str">
        <f t="shared" si="0"/>
        <v>NOT</v>
      </c>
      <c r="E24" s="1" t="s">
        <v>221</v>
      </c>
      <c r="F24" s="1">
        <v>2</v>
      </c>
      <c r="G24" s="1" t="str">
        <f t="shared" si="1"/>
        <v>NOT</v>
      </c>
      <c r="H24" s="1" t="s">
        <v>427</v>
      </c>
      <c r="I24" s="1" t="s">
        <v>427</v>
      </c>
      <c r="J24" s="1" t="str">
        <f t="shared" si="2"/>
        <v/>
      </c>
      <c r="K24" s="1">
        <v>12</v>
      </c>
      <c r="L24" s="1" t="str">
        <f t="shared" si="3"/>
        <v/>
      </c>
      <c r="M24" s="1" t="str">
        <f t="array" aca="1" ref="M24" ca="1">IFERROR(INDEX(L$2:L$39,SMALL((IF(LEN(L$2:L$39),ROW(INDIRECT("1:"&amp;ROWS(L$2:L$39))))),ROW(A23)),1),"")</f>
        <v/>
      </c>
    </row>
    <row r="25" spans="1:17" x14ac:dyDescent="0.25">
      <c r="A25" s="1" t="s">
        <v>678</v>
      </c>
      <c r="B25" s="1" t="s">
        <v>221</v>
      </c>
      <c r="C25" s="1">
        <v>3</v>
      </c>
      <c r="D25" s="1" t="str">
        <f t="shared" si="0"/>
        <v>NOT</v>
      </c>
      <c r="E25" s="1" t="s">
        <v>218</v>
      </c>
      <c r="F25" s="1">
        <v>1</v>
      </c>
      <c r="G25" s="1" t="str">
        <f t="shared" si="1"/>
        <v>NOT</v>
      </c>
      <c r="H25" s="1" t="s">
        <v>427</v>
      </c>
      <c r="I25" s="1" t="s">
        <v>427</v>
      </c>
      <c r="J25" s="1" t="str">
        <f t="shared" si="2"/>
        <v/>
      </c>
      <c r="K25" s="1">
        <v>15</v>
      </c>
      <c r="L25" s="1" t="str">
        <f t="shared" si="3"/>
        <v/>
      </c>
      <c r="M25" s="1" t="str">
        <f t="array" aca="1" ref="M25" ca="1">IFERROR(INDEX(L$2:L$39,SMALL((IF(LEN(L$2:L$39),ROW(INDIRECT("1:"&amp;ROWS(L$2:L$39))))),ROW(A24)),1),"")</f>
        <v/>
      </c>
    </row>
    <row r="26" spans="1:17" x14ac:dyDescent="0.25">
      <c r="A26" s="3" t="s">
        <v>679</v>
      </c>
      <c r="B26" s="1" t="s">
        <v>220</v>
      </c>
      <c r="C26" s="1">
        <v>2</v>
      </c>
      <c r="D26" s="1" t="str">
        <f t="shared" si="0"/>
        <v>NOT</v>
      </c>
      <c r="E26" s="1" t="s">
        <v>217</v>
      </c>
      <c r="F26" s="1">
        <v>2</v>
      </c>
      <c r="G26" s="1" t="str">
        <f t="shared" si="1"/>
        <v>NOT</v>
      </c>
      <c r="H26" s="1" t="s">
        <v>427</v>
      </c>
      <c r="I26" s="1" t="s">
        <v>427</v>
      </c>
      <c r="J26" s="1" t="str">
        <f t="shared" si="2"/>
        <v/>
      </c>
      <c r="K26" s="3">
        <v>12</v>
      </c>
      <c r="L26" s="1" t="str">
        <f t="shared" si="3"/>
        <v/>
      </c>
      <c r="M26" s="1" t="str">
        <f t="array" aca="1" ref="M26" ca="1">IFERROR(INDEX(L$2:L$39,SMALL((IF(LEN(L$2:L$39),ROW(INDIRECT("1:"&amp;ROWS(L$2:L$39))))),ROW(A25)),1),"")</f>
        <v/>
      </c>
    </row>
    <row r="27" spans="1:17" x14ac:dyDescent="0.25">
      <c r="A27" s="1" t="s">
        <v>680</v>
      </c>
      <c r="B27" s="1" t="s">
        <v>213</v>
      </c>
      <c r="C27" s="1">
        <v>2</v>
      </c>
      <c r="D27" s="1" t="str">
        <f t="shared" si="0"/>
        <v>NOT</v>
      </c>
      <c r="E27" s="1" t="s">
        <v>218</v>
      </c>
      <c r="F27" s="1">
        <v>1</v>
      </c>
      <c r="G27" s="1" t="str">
        <f t="shared" si="1"/>
        <v>NOT</v>
      </c>
      <c r="H27" s="1" t="s">
        <v>427</v>
      </c>
      <c r="I27" s="1" t="s">
        <v>427</v>
      </c>
      <c r="J27" s="1" t="str">
        <f t="shared" si="2"/>
        <v/>
      </c>
      <c r="K27" s="1">
        <v>9</v>
      </c>
      <c r="L27" s="1" t="str">
        <f t="shared" si="3"/>
        <v/>
      </c>
      <c r="M27" s="1" t="str">
        <f t="array" aca="1" ref="M27" ca="1">IFERROR(INDEX(L$2:L$39,SMALL((IF(LEN(L$2:L$39),ROW(INDIRECT("1:"&amp;ROWS(L$2:L$39))))),ROW(A26)),1),"")</f>
        <v/>
      </c>
    </row>
    <row r="28" spans="1:17" x14ac:dyDescent="0.25">
      <c r="A28" s="3" t="s">
        <v>681</v>
      </c>
      <c r="B28" s="1" t="s">
        <v>227</v>
      </c>
      <c r="C28" s="1">
        <v>2</v>
      </c>
      <c r="D28" s="1" t="str">
        <f t="shared" si="0"/>
        <v>NOT</v>
      </c>
      <c r="E28" s="1" t="s">
        <v>217</v>
      </c>
      <c r="F28" s="1">
        <v>3</v>
      </c>
      <c r="G28" s="1" t="str">
        <f t="shared" si="1"/>
        <v>NOT</v>
      </c>
      <c r="H28" s="1" t="s">
        <v>427</v>
      </c>
      <c r="I28" s="1" t="s">
        <v>427</v>
      </c>
      <c r="J28" s="1" t="str">
        <f t="shared" si="2"/>
        <v/>
      </c>
      <c r="K28" s="3">
        <v>6</v>
      </c>
      <c r="L28" s="1" t="str">
        <f t="shared" si="3"/>
        <v/>
      </c>
      <c r="M28" s="1" t="str">
        <f t="array" aca="1" ref="M28" ca="1">IFERROR(INDEX(L$2:L$39,SMALL((IF(LEN(L$2:L$39),ROW(INDIRECT("1:"&amp;ROWS(L$2:L$39))))),ROW(A27)),1),"")</f>
        <v/>
      </c>
    </row>
    <row r="29" spans="1:17" x14ac:dyDescent="0.25">
      <c r="A29" s="3" t="s">
        <v>682</v>
      </c>
      <c r="B29" s="1" t="s">
        <v>111</v>
      </c>
      <c r="C29" s="1">
        <v>3</v>
      </c>
      <c r="D29" s="1" t="str">
        <f t="shared" si="0"/>
        <v>NOT</v>
      </c>
      <c r="E29" s="1" t="s">
        <v>218</v>
      </c>
      <c r="F29" s="1">
        <v>2</v>
      </c>
      <c r="G29" s="1" t="str">
        <f t="shared" si="1"/>
        <v>NOT</v>
      </c>
      <c r="H29" s="1" t="s">
        <v>427</v>
      </c>
      <c r="I29" s="1" t="s">
        <v>427</v>
      </c>
      <c r="J29" s="1" t="str">
        <f t="shared" si="2"/>
        <v/>
      </c>
      <c r="K29" s="3">
        <v>6</v>
      </c>
      <c r="L29" s="1" t="str">
        <f t="shared" si="3"/>
        <v/>
      </c>
      <c r="M29" s="1" t="str">
        <f t="array" aca="1" ref="M29" ca="1">IFERROR(INDEX(L$2:L$39,SMALL((IF(LEN(L$2:L$39),ROW(INDIRECT("1:"&amp;ROWS(L$2:L$39))))),ROW(A28)),1),"")</f>
        <v/>
      </c>
    </row>
    <row r="30" spans="1:17" x14ac:dyDescent="0.25">
      <c r="A30" s="1" t="s">
        <v>683</v>
      </c>
      <c r="B30" s="1" t="s">
        <v>198</v>
      </c>
      <c r="C30" s="1">
        <v>3</v>
      </c>
      <c r="D30" s="1" t="str">
        <f t="shared" si="0"/>
        <v>NOT</v>
      </c>
      <c r="E30" s="1" t="s">
        <v>212</v>
      </c>
      <c r="F30" s="1">
        <v>2</v>
      </c>
      <c r="G30" s="1" t="str">
        <f t="shared" si="1"/>
        <v>NOT</v>
      </c>
      <c r="H30" s="1" t="s">
        <v>427</v>
      </c>
      <c r="I30" s="1" t="s">
        <v>427</v>
      </c>
      <c r="J30" s="1" t="str">
        <f t="shared" si="2"/>
        <v/>
      </c>
      <c r="K30" s="1">
        <v>10</v>
      </c>
      <c r="L30" s="1" t="str">
        <f t="shared" si="3"/>
        <v/>
      </c>
      <c r="M30" s="1" t="str">
        <f t="array" aca="1" ref="M30" ca="1">IFERROR(INDEX(L$2:L$39,SMALL((IF(LEN(L$2:L$39),ROW(INDIRECT("1:"&amp;ROWS(L$2:L$39))))),ROW(A29)),1),"")</f>
        <v/>
      </c>
    </row>
    <row r="31" spans="1:17" x14ac:dyDescent="0.25">
      <c r="A31" s="3" t="s">
        <v>684</v>
      </c>
      <c r="B31" s="1" t="s">
        <v>223</v>
      </c>
      <c r="C31" s="1">
        <v>2</v>
      </c>
      <c r="D31" s="1" t="str">
        <f t="shared" si="0"/>
        <v>NOT</v>
      </c>
      <c r="E31" s="1" t="s">
        <v>213</v>
      </c>
      <c r="F31" s="1">
        <v>2</v>
      </c>
      <c r="G31" s="1" t="str">
        <f t="shared" si="1"/>
        <v>NOT</v>
      </c>
      <c r="H31" s="1" t="s">
        <v>427</v>
      </c>
      <c r="I31" s="1" t="s">
        <v>427</v>
      </c>
      <c r="J31" s="1" t="str">
        <f t="shared" si="2"/>
        <v/>
      </c>
      <c r="K31" s="1">
        <v>10</v>
      </c>
      <c r="L31" s="1" t="str">
        <f t="shared" si="3"/>
        <v/>
      </c>
      <c r="M31" s="1" t="str">
        <f t="array" aca="1" ref="M31" ca="1">IFERROR(INDEX(L$2:L$39,SMALL((IF(LEN(L$2:L$39),ROW(INDIRECT("1:"&amp;ROWS(L$2:L$39))))),ROW(A30)),1),"")</f>
        <v/>
      </c>
    </row>
    <row r="32" spans="1:17" x14ac:dyDescent="0.25">
      <c r="A32" s="3" t="s">
        <v>420</v>
      </c>
      <c r="B32" s="1" t="s">
        <v>226</v>
      </c>
      <c r="C32" s="1">
        <v>2</v>
      </c>
      <c r="D32" s="1" t="str">
        <f t="shared" si="0"/>
        <v>NOT</v>
      </c>
      <c r="E32" s="1" t="s">
        <v>213</v>
      </c>
      <c r="F32" s="1">
        <v>2</v>
      </c>
      <c r="G32" s="1" t="str">
        <f t="shared" si="1"/>
        <v>NOT</v>
      </c>
      <c r="H32" s="1" t="s">
        <v>427</v>
      </c>
      <c r="I32" s="1" t="s">
        <v>427</v>
      </c>
      <c r="J32" s="1" t="str">
        <f t="shared" si="2"/>
        <v/>
      </c>
      <c r="K32" s="1">
        <v>8</v>
      </c>
      <c r="L32" s="1" t="str">
        <f t="shared" si="3"/>
        <v/>
      </c>
      <c r="M32" s="1" t="str">
        <f t="array" aca="1" ref="M32" ca="1">IFERROR(INDEX(L$2:L$39,SMALL((IF(LEN(L$2:L$39),ROW(INDIRECT("1:"&amp;ROWS(L$2:L$39))))),ROW(A31)),1),"")</f>
        <v/>
      </c>
    </row>
    <row r="33" spans="1:13" x14ac:dyDescent="0.25">
      <c r="A33" s="3" t="s">
        <v>685</v>
      </c>
      <c r="B33" s="1" t="s">
        <v>218</v>
      </c>
      <c r="C33" s="1">
        <v>3</v>
      </c>
      <c r="D33" s="1" t="str">
        <f t="shared" si="0"/>
        <v>NOT</v>
      </c>
      <c r="E33" s="1" t="s">
        <v>223</v>
      </c>
      <c r="F33" s="1">
        <v>1</v>
      </c>
      <c r="G33" s="1" t="str">
        <f t="shared" si="1"/>
        <v>NOT</v>
      </c>
      <c r="H33" s="1" t="s">
        <v>427</v>
      </c>
      <c r="I33" s="1" t="s">
        <v>427</v>
      </c>
      <c r="J33" s="1" t="str">
        <f t="shared" si="2"/>
        <v/>
      </c>
      <c r="K33" s="1">
        <v>9</v>
      </c>
      <c r="L33" s="1" t="str">
        <f t="shared" si="3"/>
        <v/>
      </c>
      <c r="M33" s="1" t="str">
        <f t="array" aca="1" ref="M33" ca="1">IFERROR(INDEX(L$2:L$39,SMALL((IF(LEN(L$2:L$39),ROW(INDIRECT("1:"&amp;ROWS(L$2:L$39))))),ROW(A32)),1),"")</f>
        <v/>
      </c>
    </row>
    <row r="34" spans="1:13" x14ac:dyDescent="0.25">
      <c r="A34" s="3" t="s">
        <v>422</v>
      </c>
      <c r="B34" s="1" t="s">
        <v>214</v>
      </c>
      <c r="C34" s="1">
        <v>2</v>
      </c>
      <c r="D34" s="1" t="str">
        <f t="shared" si="0"/>
        <v>NOT</v>
      </c>
      <c r="E34" s="1" t="s">
        <v>218</v>
      </c>
      <c r="F34" s="1">
        <v>2</v>
      </c>
      <c r="G34" s="1" t="str">
        <f t="shared" si="1"/>
        <v>NOT</v>
      </c>
      <c r="H34" s="1" t="s">
        <v>427</v>
      </c>
      <c r="I34" s="1" t="s">
        <v>427</v>
      </c>
      <c r="J34" s="1" t="str">
        <f t="shared" si="2"/>
        <v/>
      </c>
      <c r="K34" s="1">
        <v>12</v>
      </c>
      <c r="L34" s="1" t="str">
        <f t="shared" si="3"/>
        <v/>
      </c>
      <c r="M34" s="1" t="str">
        <f t="array" aca="1" ref="M34" ca="1">IFERROR(INDEX(L$2:L$39,SMALL((IF(LEN(L$2:L$39),ROW(INDIRECT("1:"&amp;ROWS(L$2:L$39))))),ROW(A33)),1),"")</f>
        <v/>
      </c>
    </row>
    <row r="35" spans="1:13" x14ac:dyDescent="0.25">
      <c r="A35" s="3" t="s">
        <v>686</v>
      </c>
      <c r="B35" s="1" t="s">
        <v>212</v>
      </c>
      <c r="C35" s="1">
        <v>4</v>
      </c>
      <c r="D35" s="1" t="str">
        <f t="shared" si="0"/>
        <v>NOT</v>
      </c>
      <c r="E35" s="1" t="s">
        <v>217</v>
      </c>
      <c r="F35" s="1">
        <v>1</v>
      </c>
      <c r="G35" s="1" t="str">
        <f t="shared" si="1"/>
        <v>NOT</v>
      </c>
      <c r="H35" s="1" t="s">
        <v>427</v>
      </c>
      <c r="I35" s="1" t="s">
        <v>427</v>
      </c>
      <c r="J35" s="1" t="str">
        <f t="shared" si="2"/>
        <v/>
      </c>
      <c r="K35" s="1">
        <v>7</v>
      </c>
      <c r="L35" s="1" t="str">
        <f t="shared" si="3"/>
        <v/>
      </c>
      <c r="M35" s="1" t="str">
        <f t="array" aca="1" ref="M35" ca="1">IFERROR(INDEX(L$2:L$39,SMALL((IF(LEN(L$2:L$39),ROW(INDIRECT("1:"&amp;ROWS(L$2:L$39))))),ROW(A34)),1),"")</f>
        <v/>
      </c>
    </row>
    <row r="36" spans="1:13" x14ac:dyDescent="0.25">
      <c r="A36" s="3" t="s">
        <v>687</v>
      </c>
      <c r="B36" s="1" t="s">
        <v>213</v>
      </c>
      <c r="C36" s="1">
        <v>1</v>
      </c>
      <c r="D36" s="1" t="str">
        <f t="shared" si="0"/>
        <v>NOT</v>
      </c>
      <c r="E36" s="1" t="s">
        <v>218</v>
      </c>
      <c r="F36" s="1">
        <v>1</v>
      </c>
      <c r="G36" s="1" t="str">
        <f t="shared" si="1"/>
        <v>NOT</v>
      </c>
      <c r="H36" s="1" t="s">
        <v>224</v>
      </c>
      <c r="I36" s="1">
        <v>1</v>
      </c>
      <c r="J36" s="1" t="str">
        <f t="shared" si="2"/>
        <v>NOT</v>
      </c>
      <c r="K36" s="1">
        <v>9</v>
      </c>
      <c r="L36" s="1" t="str">
        <f t="shared" si="3"/>
        <v/>
      </c>
      <c r="M36" s="1" t="str">
        <f t="array" aca="1" ref="M36" ca="1">IFERROR(INDEX(L$2:L$39,SMALL((IF(LEN(L$2:L$39),ROW(INDIRECT("1:"&amp;ROWS(L$2:L$39))))),ROW(A35)),1),"")</f>
        <v/>
      </c>
    </row>
    <row r="37" spans="1:13" x14ac:dyDescent="0.25">
      <c r="A37" s="3" t="s">
        <v>688</v>
      </c>
      <c r="B37" s="1" t="s">
        <v>204</v>
      </c>
      <c r="C37" s="1">
        <v>2</v>
      </c>
      <c r="D37" s="1" t="str">
        <f t="shared" si="0"/>
        <v>NOT</v>
      </c>
      <c r="E37" s="1" t="s">
        <v>212</v>
      </c>
      <c r="F37" s="1">
        <v>3</v>
      </c>
      <c r="G37" s="1" t="str">
        <f t="shared" si="1"/>
        <v>NOT</v>
      </c>
      <c r="H37" s="3"/>
      <c r="J37" s="1" t="str">
        <f t="shared" si="2"/>
        <v/>
      </c>
      <c r="K37" s="1">
        <v>5</v>
      </c>
      <c r="L37" s="1" t="str">
        <f t="shared" si="3"/>
        <v/>
      </c>
      <c r="M37" s="1" t="str">
        <f t="array" aca="1" ref="M37" ca="1">IFERROR(INDEX(L$2:L$39,SMALL((IF(LEN(L$2:L$39),ROW(INDIRECT("1:"&amp;ROWS(L$2:L$39))))),ROW(A36)),1),"")</f>
        <v/>
      </c>
    </row>
    <row r="38" spans="1:13" s="1" customFormat="1" x14ac:dyDescent="0.25">
      <c r="A38" s="3" t="s">
        <v>689</v>
      </c>
      <c r="B38" s="1" t="s">
        <v>218</v>
      </c>
      <c r="C38" s="1">
        <v>1</v>
      </c>
      <c r="D38" s="1" t="str">
        <f t="shared" si="0"/>
        <v>NOT</v>
      </c>
      <c r="E38" s="1" t="s">
        <v>224</v>
      </c>
      <c r="F38" s="1">
        <v>1</v>
      </c>
      <c r="G38" s="1" t="str">
        <f t="shared" si="1"/>
        <v>NOT</v>
      </c>
      <c r="H38" s="3"/>
      <c r="L38" s="1" t="str">
        <f t="shared" si="3"/>
        <v/>
      </c>
    </row>
    <row r="39" spans="1:13" x14ac:dyDescent="0.25">
      <c r="A39" s="3" t="s">
        <v>1277</v>
      </c>
      <c r="B39" s="1" t="s">
        <v>211</v>
      </c>
      <c r="C39" s="1">
        <v>2</v>
      </c>
      <c r="D39" s="1" t="str">
        <f t="shared" si="0"/>
        <v>NOT</v>
      </c>
      <c r="E39" s="1" t="s">
        <v>225</v>
      </c>
      <c r="F39" s="1">
        <v>1</v>
      </c>
      <c r="G39" s="1" t="str">
        <f t="shared" si="1"/>
        <v>NOT</v>
      </c>
      <c r="H39" s="1" t="s">
        <v>427</v>
      </c>
      <c r="I39" s="1" t="s">
        <v>427</v>
      </c>
      <c r="J39" s="1" t="str">
        <f t="shared" si="2"/>
        <v/>
      </c>
      <c r="K39" s="3">
        <v>12</v>
      </c>
      <c r="L39" s="1" t="str">
        <f t="shared" si="3"/>
        <v/>
      </c>
      <c r="M39" s="1" t="str">
        <f t="array" aca="1" ref="M39" ca="1">IFERROR(INDEX(L$2:L$39,SMALL((IF(LEN(L$2:L$39),ROW(INDIRECT("1:"&amp;ROWS(L$2:L$39))))),ROW(A37)),1),"")</f>
        <v/>
      </c>
    </row>
  </sheetData>
  <pageMargins left="0.75" right="0.75" top="1" bottom="1" header="0.5" footer="0.5"/>
  <pageSetup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1"/>
  <sheetViews>
    <sheetView workbookViewId="0">
      <selection activeCell="F3" sqref="F3"/>
    </sheetView>
  </sheetViews>
  <sheetFormatPr defaultRowHeight="15" x14ac:dyDescent="0.25"/>
  <cols>
    <col min="1" max="1" width="15.5703125" bestFit="1" customWidth="1"/>
    <col min="2" max="2" width="19.7109375" style="1" bestFit="1" customWidth="1"/>
    <col min="3" max="3" width="22.28515625" style="1" bestFit="1" customWidth="1"/>
    <col min="4" max="4" width="23.5703125" bestFit="1" customWidth="1"/>
    <col min="5" max="5" width="18.28515625" bestFit="1" customWidth="1"/>
    <col min="6" max="6" width="14.140625" bestFit="1" customWidth="1"/>
  </cols>
  <sheetData>
    <row r="1" spans="1:6" x14ac:dyDescent="0.25">
      <c r="A1" t="s">
        <v>343</v>
      </c>
      <c r="B1" s="1" t="s">
        <v>748</v>
      </c>
      <c r="C1" s="1" t="s">
        <v>767</v>
      </c>
      <c r="D1" t="s">
        <v>779</v>
      </c>
      <c r="E1" t="s">
        <v>786</v>
      </c>
      <c r="F1" t="s">
        <v>770</v>
      </c>
    </row>
    <row r="2" spans="1:6" x14ac:dyDescent="0.25">
      <c r="A2" t="s">
        <v>743</v>
      </c>
      <c r="B2" t="s">
        <v>749</v>
      </c>
      <c r="C2" s="1" t="s">
        <v>749</v>
      </c>
      <c r="D2" t="s">
        <v>780</v>
      </c>
      <c r="E2" t="s">
        <v>750</v>
      </c>
      <c r="F2" t="s">
        <v>750</v>
      </c>
    </row>
    <row r="3" spans="1:6" x14ac:dyDescent="0.25">
      <c r="A3" t="s">
        <v>744</v>
      </c>
      <c r="B3" t="s">
        <v>750</v>
      </c>
      <c r="C3" s="1" t="s">
        <v>750</v>
      </c>
      <c r="D3" t="s">
        <v>781</v>
      </c>
      <c r="E3" s="1" t="s">
        <v>756</v>
      </c>
      <c r="F3" s="1" t="s">
        <v>752</v>
      </c>
    </row>
    <row r="4" spans="1:6" x14ac:dyDescent="0.25">
      <c r="A4" t="s">
        <v>745</v>
      </c>
      <c r="B4" t="s">
        <v>751</v>
      </c>
      <c r="C4" s="1" t="s">
        <v>772</v>
      </c>
      <c r="D4" t="s">
        <v>756</v>
      </c>
      <c r="E4" t="s">
        <v>787</v>
      </c>
      <c r="F4" t="s">
        <v>761</v>
      </c>
    </row>
    <row r="5" spans="1:6" x14ac:dyDescent="0.25">
      <c r="A5" t="s">
        <v>746</v>
      </c>
      <c r="B5" t="s">
        <v>753</v>
      </c>
      <c r="C5" s="1" t="s">
        <v>773</v>
      </c>
      <c r="D5" t="s">
        <v>782</v>
      </c>
      <c r="E5" t="s">
        <v>788</v>
      </c>
    </row>
    <row r="6" spans="1:6" x14ac:dyDescent="0.25">
      <c r="B6" t="s">
        <v>754</v>
      </c>
      <c r="C6" s="1" t="s">
        <v>751</v>
      </c>
      <c r="D6" t="s">
        <v>783</v>
      </c>
      <c r="E6" t="s">
        <v>789</v>
      </c>
    </row>
    <row r="7" spans="1:6" x14ac:dyDescent="0.25">
      <c r="B7" t="s">
        <v>755</v>
      </c>
      <c r="C7" s="1" t="s">
        <v>774</v>
      </c>
      <c r="D7" t="s">
        <v>784</v>
      </c>
      <c r="E7" t="s">
        <v>790</v>
      </c>
    </row>
    <row r="8" spans="1:6" x14ac:dyDescent="0.25">
      <c r="B8" t="s">
        <v>756</v>
      </c>
      <c r="C8" s="1" t="s">
        <v>754</v>
      </c>
      <c r="D8" t="s">
        <v>785</v>
      </c>
      <c r="E8" t="s">
        <v>791</v>
      </c>
    </row>
    <row r="9" spans="1:6" x14ac:dyDescent="0.25">
      <c r="B9" t="s">
        <v>757</v>
      </c>
      <c r="C9" s="1" t="s">
        <v>755</v>
      </c>
      <c r="D9" t="s">
        <v>7</v>
      </c>
      <c r="E9" t="s">
        <v>792</v>
      </c>
    </row>
    <row r="10" spans="1:6" x14ac:dyDescent="0.25">
      <c r="B10" t="s">
        <v>758</v>
      </c>
      <c r="C10" s="1" t="s">
        <v>756</v>
      </c>
      <c r="E10" t="s">
        <v>793</v>
      </c>
    </row>
    <row r="11" spans="1:6" x14ac:dyDescent="0.25">
      <c r="B11" t="s">
        <v>759</v>
      </c>
      <c r="C11" s="1" t="s">
        <v>757</v>
      </c>
      <c r="E11" t="s">
        <v>794</v>
      </c>
    </row>
    <row r="12" spans="1:6" x14ac:dyDescent="0.25">
      <c r="B12" t="s">
        <v>760</v>
      </c>
      <c r="C12" s="1" t="s">
        <v>759</v>
      </c>
    </row>
    <row r="13" spans="1:6" x14ac:dyDescent="0.25">
      <c r="B13" t="s">
        <v>762</v>
      </c>
      <c r="C13" s="1" t="s">
        <v>983</v>
      </c>
    </row>
    <row r="14" spans="1:6" x14ac:dyDescent="0.25">
      <c r="B14" t="s">
        <v>763</v>
      </c>
      <c r="C14" s="1" t="s">
        <v>775</v>
      </c>
    </row>
    <row r="15" spans="1:6" x14ac:dyDescent="0.25">
      <c r="B15" t="s">
        <v>764</v>
      </c>
      <c r="C15" s="1" t="s">
        <v>776</v>
      </c>
    </row>
    <row r="16" spans="1:6" x14ac:dyDescent="0.25">
      <c r="B16" t="s">
        <v>765</v>
      </c>
      <c r="C16" s="1" t="s">
        <v>765</v>
      </c>
    </row>
    <row r="17" spans="2:3" x14ac:dyDescent="0.25">
      <c r="B17" t="s">
        <v>766</v>
      </c>
      <c r="C17" s="1" t="s">
        <v>777</v>
      </c>
    </row>
    <row r="18" spans="2:3" x14ac:dyDescent="0.25">
      <c r="B18" t="s">
        <v>416</v>
      </c>
      <c r="C18" s="1" t="s">
        <v>984</v>
      </c>
    </row>
    <row r="19" spans="2:3" x14ac:dyDescent="0.25">
      <c r="B19" t="s">
        <v>985</v>
      </c>
      <c r="C19" s="1" t="s">
        <v>778</v>
      </c>
    </row>
    <row r="20" spans="2:3" x14ac:dyDescent="0.25">
      <c r="C20" s="1" t="s">
        <v>416</v>
      </c>
    </row>
    <row r="21" spans="2:3" x14ac:dyDescent="0.25">
      <c r="C21" s="1" t="s">
        <v>985</v>
      </c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2"/>
  <sheetViews>
    <sheetView workbookViewId="0"/>
  </sheetViews>
  <sheetFormatPr defaultRowHeight="15" x14ac:dyDescent="0.25"/>
  <cols>
    <col min="1" max="3" width="33.5703125" bestFit="1" customWidth="1"/>
  </cols>
  <sheetData>
    <row r="1" spans="1:10" x14ac:dyDescent="0.25">
      <c r="A1" s="84" t="s">
        <v>718</v>
      </c>
      <c r="J1" t="s">
        <v>735</v>
      </c>
    </row>
    <row r="2" spans="1:10" x14ac:dyDescent="0.25">
      <c r="A2" s="84" t="s">
        <v>693</v>
      </c>
      <c r="J2" t="s">
        <v>736</v>
      </c>
    </row>
    <row r="3" spans="1:10" x14ac:dyDescent="0.25">
      <c r="A3" t="s">
        <v>694</v>
      </c>
      <c r="B3" s="1" t="str">
        <f t="array" ref="B3">INDEX(listThaumSimple1,SMALL(IF((COUNTIF(ThaumRituals,listThaumSimple1))=0,ROW(INDEX(A:A,1):INDEX(A:A,ROWS(listThaumSimple1)))),ROWS(B$3:B3)))</f>
        <v>Blood Mastery</v>
      </c>
      <c r="C3" t="str">
        <f>IFERROR(B3,"")</f>
        <v>Blood Mastery</v>
      </c>
      <c r="J3" t="s">
        <v>737</v>
      </c>
    </row>
    <row r="4" spans="1:10" x14ac:dyDescent="0.25">
      <c r="A4" t="s">
        <v>695</v>
      </c>
      <c r="B4" s="1" t="str">
        <f t="array" ref="B4">INDEX(listThaumSimple1,SMALL(IF((COUNTIF(ThaumRituals,listThaumSimple1))=0,ROW(INDEX(A:A,1):INDEX(A:A,ROWS(listThaumSimple1)))),ROWS(B$3:B4)))</f>
        <v>Bind the Accusing Tongue</v>
      </c>
      <c r="C4" s="1" t="str">
        <f t="shared" ref="C4:C11" si="0">IFERROR(B4,"")</f>
        <v>Bind the Accusing Tongue</v>
      </c>
      <c r="J4" t="s">
        <v>738</v>
      </c>
    </row>
    <row r="5" spans="1:10" x14ac:dyDescent="0.25">
      <c r="A5" t="s">
        <v>383</v>
      </c>
      <c r="B5" s="1" t="str">
        <f t="array" ref="B5">INDEX(listThaumSimple1,SMALL(IF((COUNTIF(ThaumRituals,listThaumSimple1))=0,ROW(INDEX(A:A,1):INDEX(A:A,ROWS(listThaumSimple1)))),ROWS(B$3:B5)))</f>
        <v>Communicate with Kindred Sire</v>
      </c>
      <c r="C5" s="1" t="str">
        <f t="shared" si="0"/>
        <v>Communicate with Kindred Sire</v>
      </c>
      <c r="J5" t="s">
        <v>739</v>
      </c>
    </row>
    <row r="6" spans="1:10" x14ac:dyDescent="0.25">
      <c r="A6" t="s">
        <v>384</v>
      </c>
      <c r="B6" s="1" t="str">
        <f t="array" ref="B6">INDEX(listThaumSimple1,SMALL(IF((COUNTIF(ThaumRituals,listThaumSimple1))=0,ROW(INDEX(A:A,1):INDEX(A:A,ROWS(listThaumSimple1)))),ROWS(B$3:B6)))</f>
        <v>Defense of the Sacred Haven</v>
      </c>
      <c r="C6" s="1" t="str">
        <f t="shared" si="0"/>
        <v>Defense of the Sacred Haven</v>
      </c>
      <c r="J6" t="s">
        <v>740</v>
      </c>
    </row>
    <row r="7" spans="1:10" x14ac:dyDescent="0.25">
      <c r="A7" t="s">
        <v>385</v>
      </c>
      <c r="B7" s="1" t="str">
        <f t="array" ref="B7">INDEX(listThaumSimple1,SMALL(IF((COUNTIF(ThaumRituals,listThaumSimple1))=0,ROW(INDEX(A:A,1):INDEX(A:A,ROWS(listThaumSimple1)))),ROWS(B$3:B7)))</f>
        <v>Deflection of Wooden Doom</v>
      </c>
      <c r="C7" s="1" t="str">
        <f t="shared" si="0"/>
        <v>Deflection of Wooden Doom</v>
      </c>
    </row>
    <row r="8" spans="1:10" x14ac:dyDescent="0.25">
      <c r="A8" t="s">
        <v>696</v>
      </c>
      <c r="B8" s="1" t="str">
        <f t="array" ref="B8">INDEX(listThaumSimple1,SMALL(IF((COUNTIF(ThaumRituals,listThaumSimple1))=0,ROW(INDEX(A:A,1):INDEX(A:A,ROWS(listThaumSimple1)))),ROWS(B$3:B8)))</f>
        <v>Engaging the Vessel of Transference</v>
      </c>
      <c r="C8" s="1" t="str">
        <f t="shared" si="0"/>
        <v>Engaging the Vessel of Transference</v>
      </c>
    </row>
    <row r="9" spans="1:10" x14ac:dyDescent="0.25">
      <c r="A9" t="s">
        <v>697</v>
      </c>
      <c r="B9" s="1" t="str">
        <f t="array" ref="B9">INDEX(listThaumSimple1,SMALL(IF((COUNTIF(ThaumRituals,listThaumSimple1))=0,ROW(INDEX(A:A,1):INDEX(A:A,ROWS(listThaumSimple1)))),ROWS(B$3:B9)))</f>
        <v>Illuminate the Trail of Prey</v>
      </c>
      <c r="C9" s="1" t="str">
        <f t="shared" si="0"/>
        <v>Illuminate the Trail of Prey</v>
      </c>
    </row>
    <row r="10" spans="1:10" x14ac:dyDescent="0.25">
      <c r="A10" t="s">
        <v>386</v>
      </c>
      <c r="B10" s="1" t="str">
        <f t="array" ref="B10">INDEX(listThaumSimple1,SMALL(IF((COUNTIF(ThaumRituals,listThaumSimple1))=0,ROW(INDEX(A:A,1):INDEX(A:A,ROWS(listThaumSimple1)))),ROWS(B$3:B10)))</f>
        <v>Principal Focus of Vitae Infusion</v>
      </c>
      <c r="C10" s="1" t="str">
        <f t="shared" si="0"/>
        <v>Principal Focus of Vitae Infusion</v>
      </c>
    </row>
    <row r="11" spans="1:10" x14ac:dyDescent="0.25">
      <c r="A11" t="s">
        <v>698</v>
      </c>
      <c r="B11" s="1" t="str">
        <f t="array" ref="B11">INDEX(listThaumSimple1,SMALL(IF((COUNTIF(ThaumRituals,listThaumSimple1))=0,ROW(INDEX(A:A,1):INDEX(A:A,ROWS(listThaumSimple1)))),ROWS(B$3:B11)))</f>
        <v>Warding Circle</v>
      </c>
      <c r="C11" s="1" t="str">
        <f t="shared" si="0"/>
        <v>Warding Circle</v>
      </c>
    </row>
    <row r="12" spans="1:10" x14ac:dyDescent="0.25">
      <c r="A12" s="84" t="s">
        <v>699</v>
      </c>
    </row>
    <row r="13" spans="1:10" x14ac:dyDescent="0.25">
      <c r="A13" t="s">
        <v>700</v>
      </c>
      <c r="B13" s="1" t="str">
        <f t="array" ref="B13">INDEX(listThaumSimple2,SMALL(IF((COUNTIF(ThaumRituals,listThaumSimple2))=0,ROW(INDEX(A:A,1):INDEX(A:A,ROWS(listThaumSimple2)))),ROWS(B$13:B13)))</f>
        <v>Banish Big Brother</v>
      </c>
      <c r="C13" s="1" t="str">
        <f t="shared" ref="C13:C37" si="1">IFERROR(B13,"")</f>
        <v>Banish Big Brother</v>
      </c>
    </row>
    <row r="14" spans="1:10" x14ac:dyDescent="0.25">
      <c r="A14" t="s">
        <v>701</v>
      </c>
      <c r="B14" s="1" t="str">
        <f t="array" ref="B14">INDEX(listThaumSimple2,SMALL(IF((COUNTIF(ThaumRituals,listThaumSimple2))=0,ROW(INDEX(A:A,1):INDEX(A:A,ROWS(listThaumSimple2)))),ROWS(B$13:B14)))</f>
        <v>Burning Blade</v>
      </c>
      <c r="C14" s="1" t="str">
        <f t="shared" si="1"/>
        <v>Burning Blade</v>
      </c>
    </row>
    <row r="15" spans="1:10" x14ac:dyDescent="0.25">
      <c r="A15" s="1" t="s">
        <v>1241</v>
      </c>
      <c r="B15" s="1" t="str">
        <f t="array" ref="B15">INDEX(listThaumSimple2,SMALL(IF((COUNTIF(ThaumRituals,listThaumSimple2))=0,ROW(INDEX(A:A,1):INDEX(A:A,ROWS(listThaumSimple2)))),ROWS(B$13:B15)))</f>
        <v>Craft Bloodstone</v>
      </c>
      <c r="C15" s="1" t="str">
        <f t="shared" si="1"/>
        <v>Craft Bloodstone</v>
      </c>
    </row>
    <row r="16" spans="1:10" x14ac:dyDescent="0.25">
      <c r="A16" t="s">
        <v>702</v>
      </c>
      <c r="B16" s="1" t="str">
        <f t="array" ref="B16">INDEX(listThaumSimple2,SMALL(IF((COUNTIF(ThaumRituals,listThaumSimple2))=0,ROW(INDEX(A:A,1):INDEX(A:A,ROWS(listThaumSimple2)))),ROWS(B$13:B16)))</f>
        <v>Eyes of the Night Hawk</v>
      </c>
      <c r="C16" s="1" t="str">
        <f t="shared" si="1"/>
        <v>Eyes of the Night Hawk</v>
      </c>
    </row>
    <row r="17" spans="1:3" x14ac:dyDescent="0.25">
      <c r="A17" t="s">
        <v>703</v>
      </c>
      <c r="B17" s="1" t="str">
        <f t="array" ref="B17">INDEX(listThaumSimple2,SMALL(IF((COUNTIF(ThaumRituals,listThaumSimple2))=0,ROW(INDEX(A:A,1):INDEX(A:A,ROWS(listThaumSimple2)))),ROWS(B$13:B17)))</f>
        <v>Illusion of Peaceful Death</v>
      </c>
      <c r="C17" s="1" t="str">
        <f t="shared" si="1"/>
        <v>Illusion of Peaceful Death</v>
      </c>
    </row>
    <row r="18" spans="1:3" x14ac:dyDescent="0.25">
      <c r="A18" t="s">
        <v>704</v>
      </c>
      <c r="B18" s="1" t="str">
        <f t="array" ref="B18">INDEX(listThaumSimple2,SMALL(IF((COUNTIF(ThaumRituals,listThaumSimple2))=0,ROW(INDEX(A:A,1):INDEX(A:A,ROWS(listThaumSimple2)))),ROWS(B$13:B18)))</f>
        <v>Machine Blitz</v>
      </c>
      <c r="C18" s="1" t="str">
        <f t="shared" si="1"/>
        <v>Machine Blitz</v>
      </c>
    </row>
    <row r="19" spans="1:3" x14ac:dyDescent="0.25">
      <c r="A19" t="s">
        <v>705</v>
      </c>
      <c r="B19" s="1" t="str">
        <f t="array" ref="B19">INDEX(listThaumSimple2,SMALL(IF((COUNTIF(ThaumRituals,listThaumSimple2))=0,ROW(INDEX(A:A,1):INDEX(A:A,ROWS(listThaumSimple2)))),ROWS(B$13:B19)))</f>
        <v>Recure of the Homeland</v>
      </c>
      <c r="C19" s="1" t="str">
        <f t="shared" si="1"/>
        <v>Recure of the Homeland</v>
      </c>
    </row>
    <row r="20" spans="1:3" x14ac:dyDescent="0.25">
      <c r="A20" s="84" t="s">
        <v>706</v>
      </c>
    </row>
    <row r="21" spans="1:3" x14ac:dyDescent="0.25">
      <c r="A21" t="s">
        <v>707</v>
      </c>
      <c r="B21" s="1" t="str">
        <f t="array" ref="B21">INDEX(listThaumSimple3,SMALL(IF((COUNTIF(ThaumRituals,listThaumSimple3))=0,ROW(INDEX(A:A,1):INDEX(A:A,ROWS(listThaumSimple3)))),ROWS(B$21:B21)))</f>
        <v>Detect the Hidden Observer</v>
      </c>
      <c r="C21" s="1" t="str">
        <f t="shared" si="1"/>
        <v>Detect the Hidden Observer</v>
      </c>
    </row>
    <row r="22" spans="1:3" x14ac:dyDescent="0.25">
      <c r="A22" t="s">
        <v>708</v>
      </c>
      <c r="B22" s="1" t="str">
        <f t="array" ref="B22">INDEX(listThaumSimple3,SMALL(IF((COUNTIF(ThaumRituals,listThaumSimple3))=0,ROW(INDEX(A:A,1):INDEX(A:A,ROWS(listThaumSimple3)))),ROWS(B$21:B22)))</f>
        <v>Flesh of Fiery Touch</v>
      </c>
      <c r="C22" s="1" t="str">
        <f t="shared" si="1"/>
        <v>Flesh of Fiery Touch</v>
      </c>
    </row>
    <row r="23" spans="1:3" x14ac:dyDescent="0.25">
      <c r="A23" t="s">
        <v>387</v>
      </c>
      <c r="B23" s="1" t="str">
        <f t="array" ref="B23">INDEX(listThaumSimple3,SMALL(IF((COUNTIF(ThaumRituals,listThaumSimple3))=0,ROW(INDEX(A:A,1):INDEX(A:A,ROWS(listThaumSimple3)))),ROWS(B$21:B23)))</f>
        <v>Incorporeal Passage</v>
      </c>
      <c r="C23" s="1" t="str">
        <f t="shared" si="1"/>
        <v>Incorporeal Passage</v>
      </c>
    </row>
    <row r="24" spans="1:3" x14ac:dyDescent="0.25">
      <c r="A24" t="s">
        <v>709</v>
      </c>
      <c r="B24" s="1" t="str">
        <f t="array" ref="B24">INDEX(listThaumSimple3,SMALL(IF((COUNTIF(ThaumRituals,listThaumSimple3))=0,ROW(INDEX(A:A,1):INDEX(A:A,ROWS(listThaumSimple3)))),ROWS(B$21:B24)))</f>
        <v>Mirror of Second Sight</v>
      </c>
      <c r="C24" s="1" t="str">
        <f t="shared" si="1"/>
        <v>Mirror of Second Sight</v>
      </c>
    </row>
    <row r="25" spans="1:3" x14ac:dyDescent="0.25">
      <c r="A25" t="s">
        <v>710</v>
      </c>
      <c r="B25" s="1" t="str">
        <f t="array" ref="B25">INDEX(listThaumSimple3,SMALL(IF((COUNTIF(ThaumRituals,listThaumSimple3))=0,ROW(INDEX(A:A,1):INDEX(A:A,ROWS(listThaumSimple3)))),ROWS(B$21:B25)))</f>
        <v>Pavis of the Foul Presence</v>
      </c>
      <c r="C25" s="1" t="str">
        <f t="shared" si="1"/>
        <v>Pavis of the Foul Presence</v>
      </c>
    </row>
    <row r="26" spans="1:3" x14ac:dyDescent="0.25">
      <c r="A26" t="s">
        <v>389</v>
      </c>
      <c r="B26" s="1" t="str">
        <f t="array" ref="B26">INDEX(listThaumSimple3,SMALL(IF((COUNTIF(ThaumRituals,listThaumSimple3))=0,ROW(INDEX(A:A,1):INDEX(A:A,ROWS(listThaumSimple3)))),ROWS(B$21:B26)))</f>
        <v>Soul of the Homunculi</v>
      </c>
      <c r="C26" s="1" t="str">
        <f t="shared" si="1"/>
        <v>Soul of the Homunculi</v>
      </c>
    </row>
    <row r="27" spans="1:3" x14ac:dyDescent="0.25">
      <c r="A27" t="s">
        <v>711</v>
      </c>
      <c r="B27" s="1" t="str">
        <f t="array" ref="B27">INDEX(listThaumSimple3,SMALL(IF((COUNTIF(ThaumRituals,listThaumSimple3))=0,ROW(INDEX(A:A,1):INDEX(A:A,ROWS(listThaumSimple3)))),ROWS(B$21:B27)))</f>
        <v>Shaft of Belated Quiescence</v>
      </c>
      <c r="C27" s="1" t="str">
        <f t="shared" si="1"/>
        <v>Shaft of Belated Quiescence</v>
      </c>
    </row>
    <row r="28" spans="1:3" x14ac:dyDescent="0.25">
      <c r="A28" s="84" t="s">
        <v>712</v>
      </c>
    </row>
    <row r="29" spans="1:3" x14ac:dyDescent="0.25">
      <c r="A29" t="s">
        <v>713</v>
      </c>
      <c r="B29" s="1" t="str">
        <f t="array" ref="B29">INDEX(listThaumSimple4,SMALL(IF((COUNTIF(ThaumRituals,listThaumSimple4))=0,ROW(INDEX(A:A,1):INDEX(A:A,ROWS(listThaumSimple4)))),ROWS(B$29:B29)))</f>
        <v>Innocence of the Child’s Heart</v>
      </c>
      <c r="C29" s="1" t="str">
        <f t="shared" si="1"/>
        <v>Innocence of the Child’s Heart</v>
      </c>
    </row>
    <row r="30" spans="1:3" x14ac:dyDescent="0.25">
      <c r="A30" t="s">
        <v>714</v>
      </c>
      <c r="B30" s="1" t="str">
        <f t="array" ref="B30">INDEX(listThaumSimple4,SMALL(IF((COUNTIF(ThaumRituals,listThaumSimple4))=0,ROW(INDEX(A:A,1):INDEX(A:A,ROWS(listThaumSimple4)))),ROWS(B$29:B30)))</f>
        <v>Mirror Walk</v>
      </c>
      <c r="C30" s="1" t="str">
        <f t="shared" si="1"/>
        <v>Mirror Walk</v>
      </c>
    </row>
    <row r="31" spans="1:3" x14ac:dyDescent="0.25">
      <c r="A31" t="s">
        <v>391</v>
      </c>
      <c r="B31" s="1" t="str">
        <f t="array" ref="B31">INDEX(listThaumSimple4,SMALL(IF((COUNTIF(ThaumRituals,listThaumSimple4))=0,ROW(INDEX(A:A,1):INDEX(A:A,ROWS(listThaumSimple4)))),ROWS(B$29:B31)))</f>
        <v>Severed Hand</v>
      </c>
      <c r="C31" s="1" t="str">
        <f t="shared" si="1"/>
        <v>Severed Hand</v>
      </c>
    </row>
    <row r="32" spans="1:3" x14ac:dyDescent="0.25">
      <c r="A32" t="s">
        <v>388</v>
      </c>
      <c r="B32" s="1" t="str">
        <f t="array" ref="B32">INDEX(listThaumSimple4,SMALL(IF((COUNTIF(ThaumRituals,listThaumSimple4))=0,ROW(INDEX(A:A,1):INDEX(A:A,ROWS(listThaumSimple4)))),ROWS(B$29:B32)))</f>
        <v>Scry</v>
      </c>
      <c r="C32" s="1" t="str">
        <f t="shared" si="1"/>
        <v>Scry</v>
      </c>
    </row>
    <row r="33" spans="1:3" x14ac:dyDescent="0.25">
      <c r="A33" s="84" t="s">
        <v>715</v>
      </c>
    </row>
    <row r="34" spans="1:3" x14ac:dyDescent="0.25">
      <c r="A34" t="s">
        <v>390</v>
      </c>
      <c r="B34" s="1" t="str">
        <f t="array" ref="B34">INDEX(listThaumSimple5,SMALL(IF((COUNTIF(ThaumRituals,listThaumSimple5))=0,ROW(INDEX(A:A,1):INDEX(A:A,ROWS(listThaumSimple5)))),ROWS(B$34:B34)))</f>
        <v>Blood Contract</v>
      </c>
      <c r="C34" s="1" t="str">
        <f t="shared" si="1"/>
        <v>Blood Contract</v>
      </c>
    </row>
    <row r="35" spans="1:3" x14ac:dyDescent="0.25">
      <c r="A35" t="s">
        <v>716</v>
      </c>
      <c r="B35" s="1" t="str">
        <f t="array" ref="B35">INDEX(listThaumSimple5,SMALL(IF((COUNTIF(ThaumRituals,listThaumSimple5))=0,ROW(INDEX(A:A,1):INDEX(A:A,ROWS(listThaumSimple5)))),ROWS(B$34:B35)))</f>
        <v>Cobra’s Favor</v>
      </c>
      <c r="C35" s="1" t="str">
        <f t="shared" si="1"/>
        <v>Cobra’s Favor</v>
      </c>
    </row>
    <row r="36" spans="1:3" x14ac:dyDescent="0.25">
      <c r="A36" t="s">
        <v>717</v>
      </c>
      <c r="B36" s="1" t="str">
        <f t="array" ref="B36">INDEX(listThaumSimple5,SMALL(IF((COUNTIF(ThaumRituals,listThaumSimple5))=0,ROW(INDEX(A:A,1):INDEX(A:A,ROWS(listThaumSimple5)))),ROWS(B$34:B36)))</f>
        <v>Paper Flesh</v>
      </c>
      <c r="C36" s="1" t="str">
        <f t="shared" si="1"/>
        <v>Paper Flesh</v>
      </c>
    </row>
    <row r="37" spans="1:3" x14ac:dyDescent="0.25">
      <c r="A37" t="s">
        <v>392</v>
      </c>
      <c r="B37" s="1" t="str">
        <f t="array" ref="B37">INDEX(listThaumSimple5,SMALL(IF((COUNTIF(ThaumRituals,listThaumSimple5))=0,ROW(INDEX(A:A,1):INDEX(A:A,ROWS(listThaumSimple5)))),ROWS(B$34:B37)))</f>
        <v>Stone of the True Form</v>
      </c>
      <c r="C37" s="1" t="str">
        <f t="shared" si="1"/>
        <v>Stone of the True Form</v>
      </c>
    </row>
    <row r="40" spans="1:3" x14ac:dyDescent="0.25">
      <c r="A40" s="84" t="s">
        <v>394</v>
      </c>
    </row>
    <row r="41" spans="1:3" x14ac:dyDescent="0.25">
      <c r="A41" s="84" t="s">
        <v>693</v>
      </c>
    </row>
    <row r="42" spans="1:3" x14ac:dyDescent="0.25">
      <c r="A42" t="s">
        <v>719</v>
      </c>
      <c r="B42" s="1" t="str">
        <f t="array" ref="B42">INDEX(listNecroSimple1,SMALL(IF((COUNTIF(NecroRItuals,listNecroSimple1))=0,ROW(INDEX(A:A,1):INDEX(A:A,ROWS(listNecroSimple1)))),ROWS(B$42:B42)))</f>
        <v>Call of the Hungry Dead</v>
      </c>
      <c r="C42" s="1" t="str">
        <f t="shared" ref="C42:C66" si="2">IFERROR(B42,"")</f>
        <v>Call of the Hungry Dead</v>
      </c>
    </row>
    <row r="43" spans="1:3" x14ac:dyDescent="0.25">
      <c r="A43" t="s">
        <v>720</v>
      </c>
      <c r="B43" s="1" t="str">
        <f t="array" ref="B43">INDEX(listNecroSimple1,SMALL(IF((COUNTIF(NecroRItuals,listNecroSimple1))=0,ROW(INDEX(A:A,1):INDEX(A:A,ROWS(listNecroSimple1)))),ROWS(B$42:B43)))</f>
        <v>Circle of Cerberus</v>
      </c>
      <c r="C43" s="1" t="str">
        <f t="shared" si="2"/>
        <v>Circle of Cerberus</v>
      </c>
    </row>
    <row r="44" spans="1:3" x14ac:dyDescent="0.25">
      <c r="A44" t="s">
        <v>721</v>
      </c>
      <c r="B44" s="1" t="str">
        <f t="array" ref="B44">INDEX(listNecroSimple1,SMALL(IF((COUNTIF(NecroRItuals,listNecroSimple1))=0,ROW(INDEX(A:A,1):INDEX(A:A,ROWS(listNecroSimple1)))),ROWS(B$42:B44)))</f>
        <v>Dark Assistant</v>
      </c>
      <c r="C44" s="1" t="str">
        <f t="shared" si="2"/>
        <v>Dark Assistant</v>
      </c>
    </row>
    <row r="45" spans="1:3" x14ac:dyDescent="0.25">
      <c r="A45" t="s">
        <v>378</v>
      </c>
      <c r="B45" s="1" t="str">
        <f t="array" ref="B45">INDEX(listNecroSimple1,SMALL(IF((COUNTIF(NecroRItuals,listNecroSimple1))=0,ROW(INDEX(A:A,1):INDEX(A:A,ROWS(listNecroSimple1)))),ROWS(B$42:B45)))</f>
        <v>Eyes of the Grave</v>
      </c>
      <c r="C45" s="1" t="str">
        <f t="shared" si="2"/>
        <v>Eyes of the Grave</v>
      </c>
    </row>
    <row r="46" spans="1:3" x14ac:dyDescent="0.25">
      <c r="A46" t="s">
        <v>722</v>
      </c>
      <c r="B46" s="1" t="str">
        <f t="array" ref="B46">INDEX(listNecroSimple1,SMALL(IF((COUNTIF(NecroRItuals,listNecroSimple1))=0,ROW(INDEX(A:A,1):INDEX(A:A,ROWS(listNecroSimple1)))),ROWS(B$42:B46)))</f>
        <v>Smoking Mirror</v>
      </c>
      <c r="C46" s="1" t="str">
        <f t="shared" si="2"/>
        <v>Smoking Mirror</v>
      </c>
    </row>
    <row r="47" spans="1:3" x14ac:dyDescent="0.25">
      <c r="A47" t="s">
        <v>723</v>
      </c>
      <c r="B47" s="1" t="str">
        <f t="array" ref="B47">INDEX(listNecroSimple1,SMALL(IF((COUNTIF(NecroRItuals,listNecroSimple1))=0,ROW(INDEX(A:A,1):INDEX(A:A,ROWS(listNecroSimple1)))),ROWS(B$42:B47)))</f>
        <v>Warping the Morbid Visage</v>
      </c>
      <c r="C47" s="1" t="str">
        <f t="shared" si="2"/>
        <v>Warping the Morbid Visage</v>
      </c>
    </row>
    <row r="48" spans="1:3" x14ac:dyDescent="0.25">
      <c r="A48" s="84" t="s">
        <v>699</v>
      </c>
    </row>
    <row r="49" spans="1:4" x14ac:dyDescent="0.25">
      <c r="A49" t="s">
        <v>724</v>
      </c>
      <c r="B49" s="1" t="str">
        <f t="array" ref="B49">INDEX(listNecroSimple2,SMALL(IF((COUNTIF(NecroRItuals,listNecroSimple2))=0,ROW(INDEX(A:A,1):INDEX(A:A,ROWS(listNecroSimple2)))),ROWS(B$49:B49)))</f>
        <v>Black Blood</v>
      </c>
      <c r="C49" s="1" t="str">
        <f t="shared" si="2"/>
        <v>Black Blood</v>
      </c>
    </row>
    <row r="50" spans="1:4" x14ac:dyDescent="0.25">
      <c r="A50" t="s">
        <v>381</v>
      </c>
      <c r="B50" s="1" t="str">
        <f t="array" ref="B50">INDEX(listNecroSimple2,SMALL(IF((COUNTIF(NecroRItuals,listNecroSimple2))=0,ROW(INDEX(A:A,1):INDEX(A:A,ROWS(listNecroSimple2)))),ROWS(B$49:B50)))</f>
        <v>Din of the Damned</v>
      </c>
      <c r="C50" s="1" t="str">
        <f t="shared" si="2"/>
        <v>Din of the Damned</v>
      </c>
    </row>
    <row r="51" spans="1:4" x14ac:dyDescent="0.25">
      <c r="A51" t="s">
        <v>725</v>
      </c>
      <c r="B51" s="1" t="str">
        <f t="array" ref="B51">INDEX(listNecroSimple2,SMALL(IF((COUNTIF(NecroRItuals,listNecroSimple2))=0,ROW(INDEX(A:A,1):INDEX(A:A,ROWS(listNecroSimple2)))),ROWS(B$49:B51)))</f>
        <v>Sepulchral Beacon</v>
      </c>
      <c r="C51" s="1" t="str">
        <f t="shared" si="2"/>
        <v>Sepulchral Beacon</v>
      </c>
    </row>
    <row r="52" spans="1:4" x14ac:dyDescent="0.25">
      <c r="A52" t="s">
        <v>726</v>
      </c>
      <c r="B52" s="1" t="str">
        <f t="array" ref="B52">INDEX(listNecroSimple2,SMALL(IF((COUNTIF(NecroRItuals,listNecroSimple2))=0,ROW(INDEX(A:A,1):INDEX(A:A,ROWS(listNecroSimple2)))),ROWS(B$49:B52)))</f>
        <v>Stained Sight</v>
      </c>
      <c r="C52" s="1" t="str">
        <f t="shared" si="2"/>
        <v>Stained Sight</v>
      </c>
    </row>
    <row r="53" spans="1:4" x14ac:dyDescent="0.25">
      <c r="A53" t="s">
        <v>727</v>
      </c>
      <c r="B53" s="1" t="str">
        <f t="array" ref="B53">INDEX(listNecroSimple2,SMALL(IF((COUNTIF(NecroRItuals,listNecroSimple2))=0,ROW(INDEX(A:A,1):INDEX(A:A,ROWS(listNecroSimple2)))),ROWS(B$49:B53)))</f>
        <v>Scales of Maat</v>
      </c>
      <c r="C53" s="1" t="str">
        <f t="shared" si="2"/>
        <v>Scales of Maat</v>
      </c>
    </row>
    <row r="54" spans="1:4" x14ac:dyDescent="0.25">
      <c r="A54" s="84" t="s">
        <v>706</v>
      </c>
      <c r="D54" s="1"/>
    </row>
    <row r="55" spans="1:4" x14ac:dyDescent="0.25">
      <c r="A55" t="s">
        <v>728</v>
      </c>
      <c r="B55" s="1" t="str">
        <f t="array" ref="B55">INDEX(listNecroSimple3,SMALL(IF((COUNTIF(NecroRItuals,listNecroSimple3))=0,ROW(INDEX(A:A,1):INDEX(A:A,ROWS(listNecroSimple3)))),ROWS(B$55:B55)))</f>
        <v>Moldering Presence</v>
      </c>
      <c r="C55" s="1" t="str">
        <f t="shared" si="2"/>
        <v>Moldering Presence</v>
      </c>
    </row>
    <row r="56" spans="1:4" x14ac:dyDescent="0.25">
      <c r="A56" t="s">
        <v>729</v>
      </c>
      <c r="B56" s="1" t="str">
        <f t="array" ref="B56">INDEX(listNecroSimple3,SMALL(IF((COUNTIF(NecroRItuals,listNecroSimple3))=0,ROW(INDEX(A:A,1):INDEX(A:A,ROWS(listNecroSimple3)))),ROWS(B$55:B56)))</f>
        <v>Rise, Cerberus</v>
      </c>
      <c r="C56" s="1" t="str">
        <f t="shared" si="2"/>
        <v>Rise, Cerberus</v>
      </c>
    </row>
    <row r="57" spans="1:4" x14ac:dyDescent="0.25">
      <c r="A57" t="s">
        <v>379</v>
      </c>
      <c r="B57" s="1" t="str">
        <f t="array" ref="B57">INDEX(listNecroSimple3,SMALL(IF((COUNTIF(NecroRItuals,listNecroSimple3))=0,ROW(INDEX(A:A,1):INDEX(A:A,ROWS(listNecroSimple3)))),ROWS(B$55:B57)))</f>
        <v>Spirit Beacon</v>
      </c>
      <c r="C57" s="1" t="str">
        <f t="shared" si="2"/>
        <v>Spirit Beacon</v>
      </c>
    </row>
    <row r="58" spans="1:4" x14ac:dyDescent="0.25">
      <c r="A58" t="s">
        <v>730</v>
      </c>
      <c r="B58" s="1" t="str">
        <f t="array" ref="B58">INDEX(listNecroSimple3,SMALL(IF((COUNTIF(NecroRItuals,listNecroSimple3))=0,ROW(INDEX(A:A,1):INDEX(A:A,ROWS(listNecroSimple3)))),ROWS(B$55:B58)))</f>
        <v>The Servant Undying</v>
      </c>
      <c r="C58" s="1" t="str">
        <f t="shared" si="2"/>
        <v>The Servant Undying</v>
      </c>
    </row>
    <row r="59" spans="1:4" x14ac:dyDescent="0.25">
      <c r="A59" s="84" t="s">
        <v>712</v>
      </c>
    </row>
    <row r="60" spans="1:4" x14ac:dyDescent="0.25">
      <c r="A60" t="s">
        <v>380</v>
      </c>
      <c r="B60" s="1" t="str">
        <f t="array" ref="B60">INDEX(listNecroSimple4,SMALL(IF((COUNTIF(NecroRItuals,listNecroSimple4))=0,ROW(INDEX(A:A,1):INDEX(A:A,ROWS(listNecroSimple4)))),ROWS(B$60:B60)))</f>
        <v>Bastone Diabolico</v>
      </c>
      <c r="C60" s="1" t="str">
        <f t="shared" si="2"/>
        <v>Bastone Diabolico</v>
      </c>
    </row>
    <row r="61" spans="1:4" x14ac:dyDescent="0.25">
      <c r="A61" t="s">
        <v>731</v>
      </c>
      <c r="B61" s="1" t="str">
        <f t="array" ref="B61">INDEX(listNecroSimple4,SMALL(IF((COUNTIF(NecroRItuals,listNecroSimple4))=0,ROW(INDEX(A:A,1):INDEX(A:A,ROWS(listNecroSimple4)))),ROWS(B$60:B61)))</f>
        <v>Lethe’s Waters</v>
      </c>
      <c r="C61" s="1" t="str">
        <f t="shared" si="2"/>
        <v>Lethe’s Waters</v>
      </c>
    </row>
    <row r="62" spans="1:4" x14ac:dyDescent="0.25">
      <c r="A62" t="s">
        <v>732</v>
      </c>
      <c r="B62" s="1" t="str">
        <f t="array" ref="B62">INDEX(listNecroSimple4,SMALL(IF((COUNTIF(NecroRItuals,listNecroSimple4))=0,ROW(INDEX(A:A,1):INDEX(A:A,ROWS(listNecroSimple4)))),ROWS(B$60:B62)))</f>
        <v>Ritual of Xipe Totec</v>
      </c>
      <c r="C62" s="1" t="str">
        <f t="shared" si="2"/>
        <v>Ritual of Xipe Totec</v>
      </c>
    </row>
    <row r="63" spans="1:4" x14ac:dyDescent="0.25">
      <c r="A63" t="s">
        <v>733</v>
      </c>
      <c r="B63" s="1" t="str">
        <f t="array" ref="B63">INDEX(listNecroSimple4,SMALL(IF((COUNTIF(NecroRItuals,listNecroSimple4))=0,ROW(INDEX(A:A,1):INDEX(A:A,ROWS(listNecroSimple4)))),ROWS(B$60:B63)))</f>
        <v>Strength of Rotten Flesh</v>
      </c>
      <c r="C63" s="1" t="str">
        <f t="shared" si="2"/>
        <v>Strength of Rotten Flesh</v>
      </c>
    </row>
    <row r="64" spans="1:4" x14ac:dyDescent="0.25">
      <c r="A64" s="84" t="s">
        <v>715</v>
      </c>
    </row>
    <row r="65" spans="1:3" x14ac:dyDescent="0.25">
      <c r="A65" t="s">
        <v>382</v>
      </c>
      <c r="B65" s="1" t="str">
        <f t="array" ref="B65">INDEX(listNecroSimple5,SMALL(IF((COUNTIF(NecroRItuals,listNecroSimple5))=0,ROW(INDEX(A:A,1):INDEX(A:A,ROWS(listNecroSimple5)))),ROWS(B$65:B65)))</f>
        <v>Chill of Oblivion</v>
      </c>
      <c r="C65" s="1" t="str">
        <f t="shared" si="2"/>
        <v>Chill of Oblivion</v>
      </c>
    </row>
    <row r="66" spans="1:3" x14ac:dyDescent="0.25">
      <c r="A66" t="s">
        <v>734</v>
      </c>
      <c r="B66" s="1" t="str">
        <f t="array" ref="B66">INDEX(listNecroSimple5,SMALL(IF((COUNTIF(NecroRItuals,listNecroSimple5))=0,ROW(INDEX(A:A,1):INDEX(A:A,ROWS(listNecroSimple5)))),ROWS(B$65:B66)))</f>
        <v>Weight of the Tomb</v>
      </c>
      <c r="C66" s="1" t="str">
        <f t="shared" si="2"/>
        <v>Weight of the Tomb</v>
      </c>
    </row>
    <row r="68" spans="1:3" x14ac:dyDescent="0.25">
      <c r="A68" s="84" t="s">
        <v>1286</v>
      </c>
    </row>
    <row r="69" spans="1:3" x14ac:dyDescent="0.25">
      <c r="A69" t="s">
        <v>1287</v>
      </c>
      <c r="B69" s="1" t="str">
        <f t="array" ref="B69">INDEX(listSabbatRitae,SMALL(IF((COUNTIF(SabbatRitae,listSabbatRitae))=0,ROW(INDEX(A:A,1):INDEX(A:A,ROWS(listSabbatRitae)))),ROWS(B69:B$69)))</f>
        <v>A:The Binding</v>
      </c>
      <c r="C69" s="1" t="str">
        <f t="shared" ref="C69:C81" si="3">IFERROR(B69,"")</f>
        <v>A:The Binding</v>
      </c>
    </row>
    <row r="70" spans="1:3" x14ac:dyDescent="0.25">
      <c r="A70" t="s">
        <v>1288</v>
      </c>
      <c r="B70" s="1" t="str">
        <f t="array" ref="B70">INDEX(listSabbatRitae,SMALL(IF((COUNTIF(SabbatRitae,listSabbatRitae))=0,ROW(INDEX(A:A,1):INDEX(A:A,ROWS(listSabbatRitae)))),ROWS(B$69:B70)))</f>
        <v>A:The Blood Bath</v>
      </c>
      <c r="C70" s="1" t="str">
        <f t="shared" si="3"/>
        <v>A:The Blood Bath</v>
      </c>
    </row>
    <row r="71" spans="1:3" x14ac:dyDescent="0.25">
      <c r="A71" t="s">
        <v>1289</v>
      </c>
      <c r="B71" s="1" t="str">
        <f t="array" ref="B71">INDEX(listSabbatRitae,SMALL(IF((COUNTIF(SabbatRitae,listSabbatRitae))=0,ROW(INDEX(A:A,1):INDEX(A:A,ROWS(listSabbatRitae)))),ROWS(B$69:B71)))</f>
        <v>A:The Blood Feast</v>
      </c>
      <c r="C71" s="1" t="str">
        <f t="shared" si="3"/>
        <v>A:The Blood Feast</v>
      </c>
    </row>
    <row r="72" spans="1:3" x14ac:dyDescent="0.25">
      <c r="A72" t="s">
        <v>1290</v>
      </c>
      <c r="B72" s="1" t="str">
        <f t="array" ref="B72">INDEX(listSabbatRitae,SMALL(IF((COUNTIF(SabbatRitae,listSabbatRitae))=0,ROW(INDEX(A:A,1):INDEX(A:A,ROWS(listSabbatRitae)))),ROWS(B$69:B72)))</f>
        <v>A:Contrition</v>
      </c>
      <c r="C72" s="1" t="str">
        <f t="shared" si="3"/>
        <v>A:Contrition</v>
      </c>
    </row>
    <row r="73" spans="1:3" x14ac:dyDescent="0.25">
      <c r="A73" t="s">
        <v>1291</v>
      </c>
      <c r="B73" s="1" t="str">
        <f t="array" ref="B73">INDEX(listSabbatRitae,SMALL(IF((COUNTIF(SabbatRitae,listSabbatRitae))=0,ROW(INDEX(A:A,1):INDEX(A:A,ROWS(listSabbatRitae)))),ROWS(B$69:B73)))</f>
        <v>A:The Creation Rite</v>
      </c>
      <c r="C73" s="1" t="str">
        <f t="shared" si="3"/>
        <v>A:The Creation Rite</v>
      </c>
    </row>
    <row r="74" spans="1:3" x14ac:dyDescent="0.25">
      <c r="A74" t="s">
        <v>1292</v>
      </c>
      <c r="B74" s="1" t="str">
        <f t="array" ref="B74">INDEX(listSabbatRitae,SMALL(IF((COUNTIF(SabbatRitae,listSabbatRitae))=0,ROW(INDEX(A:A,1):INDEX(A:A,ROWS(listSabbatRitae)))),ROWS(B$69:B74)))</f>
        <v>A:The Fire Dance</v>
      </c>
      <c r="C74" s="1" t="str">
        <f t="shared" si="3"/>
        <v>A:The Fire Dance</v>
      </c>
    </row>
    <row r="75" spans="1:3" x14ac:dyDescent="0.25">
      <c r="A75" t="s">
        <v>1293</v>
      </c>
      <c r="B75" s="1" t="str">
        <f t="array" ref="B75">INDEX(listSabbatRitae,SMALL(IF((COUNTIF(SabbatRitae,listSabbatRitae))=0,ROW(INDEX(A:A,1):INDEX(A:A,ROWS(listSabbatRitae)))),ROWS(B$69:B75)))</f>
        <v>A:Games of Instinct</v>
      </c>
      <c r="C75" s="1" t="str">
        <f t="shared" si="3"/>
        <v>A:Games of Instinct</v>
      </c>
    </row>
    <row r="76" spans="1:3" x14ac:dyDescent="0.25">
      <c r="A76" t="s">
        <v>1294</v>
      </c>
      <c r="B76" s="1" t="str">
        <f t="array" ref="B76">INDEX(listSabbatRitae,SMALL(IF((COUNTIF(SabbatRitae,listSabbatRitae))=0,ROW(INDEX(A:A,1):INDEX(A:A,ROWS(listSabbatRitae)))),ROWS(B$69:B76)))</f>
        <v>A:High Holidays</v>
      </c>
      <c r="C76" s="1" t="str">
        <f t="shared" si="3"/>
        <v>A:High Holidays</v>
      </c>
    </row>
    <row r="77" spans="1:3" x14ac:dyDescent="0.25">
      <c r="A77" t="s">
        <v>1295</v>
      </c>
      <c r="B77" s="1" t="str">
        <f t="array" ref="B77">INDEX(listSabbatRitae,SMALL(IF((COUNTIF(SabbatRitae,listSabbatRitae))=0,ROW(INDEX(A:A,1):INDEX(A:A,ROWS(listSabbatRitae)))),ROWS(B$69:B77)))</f>
        <v>A:The Monomacy</v>
      </c>
      <c r="C77" s="1" t="str">
        <f t="shared" si="3"/>
        <v>A:The Monomacy</v>
      </c>
    </row>
    <row r="78" spans="1:3" x14ac:dyDescent="0.25">
      <c r="A78" t="s">
        <v>1296</v>
      </c>
      <c r="B78" s="1" t="str">
        <f t="array" ref="B78">INDEX(listSabbatRitae,SMALL(IF((COUNTIF(SabbatRitae,listSabbatRitae))=0,ROW(INDEX(A:A,1):INDEX(A:A,ROWS(listSabbatRitae)))),ROWS(B$69:B78)))</f>
        <v>A:The Sermons of Caine</v>
      </c>
      <c r="C78" s="1" t="str">
        <f t="shared" si="3"/>
        <v>A:The Sermons of Caine</v>
      </c>
    </row>
    <row r="79" spans="1:3" x14ac:dyDescent="0.25">
      <c r="A79" t="s">
        <v>1297</v>
      </c>
      <c r="B79" s="1" t="str">
        <f t="array" ref="B79">INDEX(listSabbatRitae,SMALL(IF((COUNTIF(SabbatRitae,listSabbatRitae))=0,ROW(INDEX(A:A,1):INDEX(A:A,ROWS(listSabbatRitae)))),ROWS(B$69:B79)))</f>
        <v>A:The Vaulderie</v>
      </c>
      <c r="C79" s="1" t="str">
        <f t="shared" si="3"/>
        <v>A:The Vaulderie</v>
      </c>
    </row>
    <row r="80" spans="1:3" x14ac:dyDescent="0.25">
      <c r="A80" t="s">
        <v>1298</v>
      </c>
      <c r="B80" s="1" t="str">
        <f t="array" ref="B80">INDEX(listSabbatRitae,SMALL(IF((COUNTIF(SabbatRitae,listSabbatRitae))=0,ROW(INDEX(A:A,1):INDEX(A:A,ROWS(listSabbatRitae)))),ROWS(B$69:B80)))</f>
        <v>A:The War Party</v>
      </c>
      <c r="C80" s="1" t="str">
        <f t="shared" si="3"/>
        <v>A:The War Party</v>
      </c>
    </row>
    <row r="81" spans="1:3" x14ac:dyDescent="0.25">
      <c r="A81" t="s">
        <v>1299</v>
      </c>
      <c r="B81" s="1" t="str">
        <f t="array" ref="B81">INDEX(listSabbatRitae,SMALL(IF((COUNTIF(SabbatRitae,listSabbatRitae))=0,ROW(INDEX(A:A,1):INDEX(A:A,ROWS(listSabbatRitae)))),ROWS(B$69:B81)))</f>
        <v>A:The Wild Hunt</v>
      </c>
      <c r="C81" s="1" t="str">
        <f t="shared" si="3"/>
        <v>A:The Wild Hunt</v>
      </c>
    </row>
    <row r="82" spans="1:3" x14ac:dyDescent="0.25">
      <c r="A82" t="s">
        <v>1300</v>
      </c>
      <c r="B82" s="1" t="str">
        <f t="array" ref="B82">INDEX(listSabbatRitae,SMALL(IF((COUNTIF(SabbatRitae,listSabbatRitae))=0,ROW(INDEX(A:A,1):INDEX(A:A,ROWS(listSabbatRitae)))),ROWS(B$69:B82)))</f>
        <v>I:Acceptance</v>
      </c>
      <c r="C82" s="1" t="str">
        <f t="shared" ref="C82:C88" si="4">IFERROR(B82,"")</f>
        <v>I:Acceptance</v>
      </c>
    </row>
    <row r="83" spans="1:3" x14ac:dyDescent="0.25">
      <c r="A83" t="s">
        <v>1301</v>
      </c>
      <c r="B83" s="1" t="str">
        <f t="array" ref="B83">INDEX(listSabbatRitae,SMALL(IF((COUNTIF(SabbatRitae,listSabbatRitae))=0,ROW(INDEX(A:A,1):INDEX(A:A,ROWS(listSabbatRitae)))),ROWS(B$69:B83)))</f>
        <v>I:Danse Macabre</v>
      </c>
      <c r="C83" s="1" t="str">
        <f t="shared" si="4"/>
        <v>I:Danse Macabre</v>
      </c>
    </row>
    <row r="84" spans="1:3" x14ac:dyDescent="0.25">
      <c r="A84" t="s">
        <v>1302</v>
      </c>
      <c r="B84" s="1" t="str">
        <f t="array" ref="B84">INDEX(listSabbatRitae,SMALL(IF((COUNTIF(SabbatRitae,listSabbatRitae))=0,ROW(INDEX(A:A,1):INDEX(A:A,ROWS(listSabbatRitae)))),ROWS(B$69:B84)))</f>
        <v>I:Running the Gauntlet</v>
      </c>
      <c r="C84" s="1" t="str">
        <f t="shared" si="4"/>
        <v>I:Running the Gauntlet</v>
      </c>
    </row>
    <row r="85" spans="1:3" x14ac:dyDescent="0.25">
      <c r="A85" t="s">
        <v>1303</v>
      </c>
      <c r="B85" s="1" t="str">
        <f t="array" ref="B85">INDEX(listSabbatRitae,SMALL(IF((COUNTIF(SabbatRitae,listSabbatRitae))=0,ROW(INDEX(A:A,1):INDEX(A:A,ROWS(listSabbatRitae)))),ROWS(B$69:B85)))</f>
        <v>I:Sacrificial Rites</v>
      </c>
      <c r="C85" s="1" t="str">
        <f t="shared" si="4"/>
        <v>I:Sacrificial Rites</v>
      </c>
    </row>
    <row r="86" spans="1:3" x14ac:dyDescent="0.25">
      <c r="A86" t="s">
        <v>1304</v>
      </c>
      <c r="B86" s="1" t="str">
        <f t="array" ref="B86">INDEX(listSabbatRitae,SMALL(IF((COUNTIF(SabbatRitae,listSabbatRitae))=0,ROW(INDEX(A:A,1):INDEX(A:A,ROWS(listSabbatRitae)))),ROWS(B$69:B86)))</f>
        <v>I:Stealth</v>
      </c>
      <c r="C86" s="1" t="str">
        <f t="shared" si="4"/>
        <v>I:Stealth</v>
      </c>
    </row>
    <row r="87" spans="1:3" x14ac:dyDescent="0.25">
      <c r="A87" t="s">
        <v>1305</v>
      </c>
      <c r="B87" s="1" t="str">
        <f t="array" ref="B87">INDEX(listSabbatRitae,SMALL(IF((COUNTIF(SabbatRitae,listSabbatRitae))=0,ROW(INDEX(A:A,1):INDEX(A:A,ROWS(listSabbatRitae)))),ROWS(B$69:B87)))</f>
        <v>I:Sun Dance</v>
      </c>
      <c r="C87" s="1" t="str">
        <f t="shared" si="4"/>
        <v>I:Sun Dance</v>
      </c>
    </row>
    <row r="88" spans="1:3" x14ac:dyDescent="0.25">
      <c r="A88" t="s">
        <v>1306</v>
      </c>
      <c r="B88" s="1" t="str">
        <f t="array" ref="B88">INDEX(listSabbatRitae,SMALL(IF((COUNTIF(SabbatRitae,listSabbatRitae))=0,ROW(INDEX(A:A,1):INDEX(A:A,ROWS(listSabbatRitae)))),ROWS(B$69:B88)))</f>
        <v>I:Vision Quest</v>
      </c>
      <c r="C88" s="1" t="str">
        <f t="shared" si="4"/>
        <v>I:Vision Quest</v>
      </c>
    </row>
    <row r="89" spans="1:3" x14ac:dyDescent="0.25">
      <c r="A89" t="s">
        <v>1307</v>
      </c>
      <c r="B89" s="1" t="str">
        <f t="array" ref="B89">INDEX(listSabbatRitae,SMALL(IF((COUNTIF(SabbatRitae,listSabbatRitae))=0,ROW(INDEX(A:A,1):INDEX(A:A,ROWS(listSabbatRitae)))),ROWS(B$69:B89)))</f>
        <v>F:Irad’s Wall</v>
      </c>
      <c r="C89" s="1" t="str">
        <f>IFERROR(B89,"")</f>
        <v>F:Irad’s Wall</v>
      </c>
    </row>
    <row r="90" spans="1:3" x14ac:dyDescent="0.25">
      <c r="A90" t="s">
        <v>1308</v>
      </c>
      <c r="B90" s="1" t="str">
        <f t="array" ref="B90">INDEX(listSabbatRitae,SMALL(IF((COUNTIF(SabbatRitae,listSabbatRitae))=0,ROW(INDEX(A:A,1):INDEX(A:A,ROWS(listSabbatRitae)))),ROWS(B$69:B90)))</f>
        <v>F:Atra Sacramentum</v>
      </c>
      <c r="C90" s="1" t="str">
        <f>IFERROR(B90,"")</f>
        <v>F:Atra Sacramentum</v>
      </c>
    </row>
    <row r="91" spans="1:3" x14ac:dyDescent="0.25">
      <c r="A91" t="s">
        <v>1309</v>
      </c>
      <c r="B91" s="1" t="str">
        <f t="array" ref="B91">INDEX(listSabbatRitae,SMALL(IF((COUNTIF(SabbatRitae,listSabbatRitae))=0,ROW(INDEX(A:A,1):INDEX(A:A,ROWS(listSabbatRitae)))),ROWS(B$69:B91)))</f>
        <v>F:Tower of Babel</v>
      </c>
      <c r="C91" s="1" t="str">
        <f>IFERROR(B91,"")</f>
        <v>F:Tower of Babel</v>
      </c>
    </row>
    <row r="92" spans="1:3" x14ac:dyDescent="0.25">
      <c r="A92" t="s">
        <v>1310</v>
      </c>
      <c r="B92" s="1" t="str">
        <f t="array" ref="B92">INDEX(listSabbatRitae,SMALL(IF((COUNTIF(SabbatRitae,listSabbatRitae))=0,ROW(INDEX(A:A,1):INDEX(A:A,ROWS(listSabbatRitae)))),ROWS(B$69:B92)))</f>
        <v>F:The Blessing of Saint Blaise</v>
      </c>
      <c r="C92" s="1" t="str">
        <f>IFERROR(B92,"")</f>
        <v>F:The Blessing of Saint Blaise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149</vt:i4>
      </vt:variant>
    </vt:vector>
  </HeadingPairs>
  <TitlesOfParts>
    <vt:vector size="167" baseType="lpstr">
      <vt:lpstr>To Do</vt:lpstr>
      <vt:lpstr>Instructions-FAQ</vt:lpstr>
      <vt:lpstr>Input_Sheet</vt:lpstr>
      <vt:lpstr>Disciplines</vt:lpstr>
      <vt:lpstr>Experience_Log</vt:lpstr>
      <vt:lpstr>XPLogSupport</vt:lpstr>
      <vt:lpstr>Notes</vt:lpstr>
      <vt:lpstr>CopyPaste</vt:lpstr>
      <vt:lpstr>CopyPasteSupport</vt:lpstr>
      <vt:lpstr>Print</vt:lpstr>
      <vt:lpstr>StatusSupport</vt:lpstr>
      <vt:lpstr>Print - 2 page</vt:lpstr>
      <vt:lpstr>Merits_Flaws</vt:lpstr>
      <vt:lpstr>Lookup</vt:lpstr>
      <vt:lpstr>Clans</vt:lpstr>
      <vt:lpstr>Techniques</vt:lpstr>
      <vt:lpstr>Equipment</vt:lpstr>
      <vt:lpstr>Rituals</vt:lpstr>
      <vt:lpstr>Background_CP</vt:lpstr>
      <vt:lpstr>Background_CP_List</vt:lpstr>
      <vt:lpstr>Backgrounds</vt:lpstr>
      <vt:lpstr>BloodPool</vt:lpstr>
      <vt:lpstr>Clan</vt:lpstr>
      <vt:lpstr>Diablerie_Gen_Gain</vt:lpstr>
      <vt:lpstr>Discipline_CP</vt:lpstr>
      <vt:lpstr>Discipline_CP_List</vt:lpstr>
      <vt:lpstr>Disciplines</vt:lpstr>
      <vt:lpstr>DiscMaxDots</vt:lpstr>
      <vt:lpstr>Disciplines!Extract</vt:lpstr>
      <vt:lpstr>FilledDot</vt:lpstr>
      <vt:lpstr>Flaws</vt:lpstr>
      <vt:lpstr>Generation</vt:lpstr>
      <vt:lpstr>Generation_Dots</vt:lpstr>
      <vt:lpstr>listAppSize</vt:lpstr>
      <vt:lpstr>listArchetypes</vt:lpstr>
      <vt:lpstr>listAttChoices</vt:lpstr>
      <vt:lpstr>listAttPriority</vt:lpstr>
      <vt:lpstr>listAttSelected</vt:lpstr>
      <vt:lpstr>listAuctoritasRitae</vt:lpstr>
      <vt:lpstr>listCharType</vt:lpstr>
      <vt:lpstr>ListClan</vt:lpstr>
      <vt:lpstr>listDerangementType</vt:lpstr>
      <vt:lpstr>listDiscLvl</vt:lpstr>
      <vt:lpstr>listDiscName</vt:lpstr>
      <vt:lpstr>listDiscSimple</vt:lpstr>
      <vt:lpstr>listDiscTitle</vt:lpstr>
      <vt:lpstr>listElderAnimalism</vt:lpstr>
      <vt:lpstr>listElderAuspex</vt:lpstr>
      <vt:lpstr>listElderCelerity</vt:lpstr>
      <vt:lpstr>listElderChimerstry</vt:lpstr>
      <vt:lpstr>listElderDaimoinon</vt:lpstr>
      <vt:lpstr>listElderDementation</vt:lpstr>
      <vt:lpstr>listElderDominate</vt:lpstr>
      <vt:lpstr>listElderFortitude</vt:lpstr>
      <vt:lpstr>listElderMelpominee</vt:lpstr>
      <vt:lpstr>listElderMytherceria</vt:lpstr>
      <vt:lpstr>listElderObeah</vt:lpstr>
      <vt:lpstr>listElderObfuscate</vt:lpstr>
      <vt:lpstr>listElderObtenebration</vt:lpstr>
      <vt:lpstr>listElderPotence</vt:lpstr>
      <vt:lpstr>listElderPresence</vt:lpstr>
      <vt:lpstr>listElderProtean</vt:lpstr>
      <vt:lpstr>listElderQuietus</vt:lpstr>
      <vt:lpstr>listElderSerpentis</vt:lpstr>
      <vt:lpstr>listElderTemporis</vt:lpstr>
      <vt:lpstr>listElderThanatosis</vt:lpstr>
      <vt:lpstr>listElderValeren</vt:lpstr>
      <vt:lpstr>listElderVicissitude</vt:lpstr>
      <vt:lpstr>listElderVisceratika</vt:lpstr>
      <vt:lpstr>listEquipmentCategory</vt:lpstr>
      <vt:lpstr>listFactionRitae</vt:lpstr>
      <vt:lpstr>listFlawsHave</vt:lpstr>
      <vt:lpstr>listIgnoblisRitae</vt:lpstr>
      <vt:lpstr>listMeleQualities</vt:lpstr>
      <vt:lpstr>listMeritsOrig</vt:lpstr>
      <vt:lpstr>listMiscQualities</vt:lpstr>
      <vt:lpstr>listMorality</vt:lpstr>
      <vt:lpstr>listNecroLevel_1</vt:lpstr>
      <vt:lpstr>listNecroLevel_2</vt:lpstr>
      <vt:lpstr>listNecroLevel_3</vt:lpstr>
      <vt:lpstr>listNecroLevel_4</vt:lpstr>
      <vt:lpstr>listNecroLevel_5</vt:lpstr>
      <vt:lpstr>listNecroPaths</vt:lpstr>
      <vt:lpstr>listNecroSimple1</vt:lpstr>
      <vt:lpstr>listNecroSimple2</vt:lpstr>
      <vt:lpstr>listNecroSimple3</vt:lpstr>
      <vt:lpstr>listNecroSimple4</vt:lpstr>
      <vt:lpstr>listNecroSimple5</vt:lpstr>
      <vt:lpstr>listPositionAnarch</vt:lpstr>
      <vt:lpstr>listPositionCamarilla</vt:lpstr>
      <vt:lpstr>listPositionSabbat</vt:lpstr>
      <vt:lpstr>listPositionStatus</vt:lpstr>
      <vt:lpstr>listProtQualities</vt:lpstr>
      <vt:lpstr>listRangQualities</vt:lpstr>
      <vt:lpstr>listRitae</vt:lpstr>
      <vt:lpstr>listRitualLevels</vt:lpstr>
      <vt:lpstr>listSabbatRitae</vt:lpstr>
      <vt:lpstr>listSect</vt:lpstr>
      <vt:lpstr>listSectPositions</vt:lpstr>
      <vt:lpstr>listSocialClaSS</vt:lpstr>
      <vt:lpstr>listStatusFleeting</vt:lpstr>
      <vt:lpstr>listStatusInnate</vt:lpstr>
      <vt:lpstr>listStatusNegative</vt:lpstr>
      <vt:lpstr>listThaumLevel_1</vt:lpstr>
      <vt:lpstr>listThaumLevel_2</vt:lpstr>
      <vt:lpstr>listThaumLevel_3</vt:lpstr>
      <vt:lpstr>listThaumLevel_4</vt:lpstr>
      <vt:lpstr>listThaumLevel_5</vt:lpstr>
      <vt:lpstr>listThaumPaths</vt:lpstr>
      <vt:lpstr>listThaumSimple1</vt:lpstr>
      <vt:lpstr>listThaumSimple2</vt:lpstr>
      <vt:lpstr>listThaumSimple3</vt:lpstr>
      <vt:lpstr>listThaumSimple4</vt:lpstr>
      <vt:lpstr>listThaumSimple5</vt:lpstr>
      <vt:lpstr>listThirdQuality</vt:lpstr>
      <vt:lpstr>listXPCats</vt:lpstr>
      <vt:lpstr>listXPGain</vt:lpstr>
      <vt:lpstr>listXPMax</vt:lpstr>
      <vt:lpstr>listXPSpend</vt:lpstr>
      <vt:lpstr>LostDiscipline</vt:lpstr>
      <vt:lpstr>Mental_Focus_List</vt:lpstr>
      <vt:lpstr>MentalPriority</vt:lpstr>
      <vt:lpstr>Merits</vt:lpstr>
      <vt:lpstr>MortisInClan</vt:lpstr>
      <vt:lpstr>NecroInClan</vt:lpstr>
      <vt:lpstr>NecroRItuals</vt:lpstr>
      <vt:lpstr>OpenDot</vt:lpstr>
      <vt:lpstr>OrigEDAct</vt:lpstr>
      <vt:lpstr>OutOfClanDiscCost</vt:lpstr>
      <vt:lpstr>Physical_Focus_List</vt:lpstr>
      <vt:lpstr>PhysicalFocus</vt:lpstr>
      <vt:lpstr>PhysicalPriority</vt:lpstr>
      <vt:lpstr>CopyPaste!Print_Area</vt:lpstr>
      <vt:lpstr>CopyPasteSupport!Print_Area</vt:lpstr>
      <vt:lpstr>Experience_Log!Print_Area</vt:lpstr>
      <vt:lpstr>Print!Print_Area</vt:lpstr>
      <vt:lpstr>'Print - 2 page'!Print_Area</vt:lpstr>
      <vt:lpstr>Repeatable_Backgrounds</vt:lpstr>
      <vt:lpstr>Repeatable_Skills</vt:lpstr>
      <vt:lpstr>SabbatRitae</vt:lpstr>
      <vt:lpstr>Sect</vt:lpstr>
      <vt:lpstr>Skill_CP</vt:lpstr>
      <vt:lpstr>Skill_CP_List</vt:lpstr>
      <vt:lpstr>SkillAptitudes</vt:lpstr>
      <vt:lpstr>SkillCap</vt:lpstr>
      <vt:lpstr>Skills</vt:lpstr>
      <vt:lpstr>Social_Focus_List</vt:lpstr>
      <vt:lpstr>SocialPriority</vt:lpstr>
      <vt:lpstr>tableDiscComplete</vt:lpstr>
      <vt:lpstr>tablePositionsAnarch</vt:lpstr>
      <vt:lpstr>tablePositionsCamarilla</vt:lpstr>
      <vt:lpstr>tablePositionsSabbat</vt:lpstr>
      <vt:lpstr>ThaumInClan</vt:lpstr>
      <vt:lpstr>ThaumRituals</vt:lpstr>
      <vt:lpstr>XP_Balance</vt:lpstr>
      <vt:lpstr>XP_Category</vt:lpstr>
      <vt:lpstr>XP_Comments</vt:lpstr>
      <vt:lpstr>XP_Current</vt:lpstr>
      <vt:lpstr>XP_Date</vt:lpstr>
      <vt:lpstr>XP_Earned</vt:lpstr>
      <vt:lpstr>XP_Initial</vt:lpstr>
      <vt:lpstr>XP_Spent</vt:lpstr>
      <vt:lpstr>xpAtts</vt:lpstr>
      <vt:lpstr>xpBG</vt:lpstr>
      <vt:lpstr>CopyPaste!xpDiscs</vt:lpstr>
      <vt:lpstr>xpDiscs</vt:lpstr>
      <vt:lpstr>xpNegBO</vt:lpstr>
    </vt:vector>
  </TitlesOfParts>
  <Company>Hatch Mott MacDonald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Roberts</dc:creator>
  <cp:lastModifiedBy>Shimon</cp:lastModifiedBy>
  <cp:lastPrinted>2014-06-21T22:30:31Z</cp:lastPrinted>
  <dcterms:created xsi:type="dcterms:W3CDTF">2013-04-15T16:25:16Z</dcterms:created>
  <dcterms:modified xsi:type="dcterms:W3CDTF">2014-11-20T00:44:08Z</dcterms:modified>
</cp:coreProperties>
</file>